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30" yWindow="550" windowWidth="18880" windowHeight="6740" firstSheet="1" activeTab="1"/>
  </bookViews>
  <sheets>
    <sheet name="Rekapitulácia stavby" sheetId="1" state="veryHidden" r:id="rId1"/>
    <sheet name="SO-201, SO-202" sheetId="2" r:id="rId2"/>
  </sheets>
  <definedNames>
    <definedName name="_xlnm._FilterDatabase" localSheetId="1" hidden="1">'SO-201, SO-202'!$C$120:$K$226</definedName>
    <definedName name="_xlnm.Print_Titles" localSheetId="0">'Rekapitulácia stavby'!$92:$92</definedName>
    <definedName name="_xlnm.Print_Titles" localSheetId="1">'SO-201, SO-202'!$120:$120</definedName>
    <definedName name="_xlnm.Print_Area" localSheetId="0">'Rekapitulácia stavby'!$D$4:$AO$76,'Rekapitulácia stavby'!$C$82:$AQ$96</definedName>
    <definedName name="_xlnm.Print_Area" localSheetId="1">'SO-201, SO-202'!$C$4:$J$73,'SO-201, SO-202'!$C$79:$J$102,'SO-201, SO-202'!$C$108:$J$226</definedName>
  </definedNames>
  <calcPr calcId="145621"/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/>
  <c r="BI226" i="2"/>
  <c r="BH226" i="2"/>
  <c r="BG226" i="2"/>
  <c r="BE226" i="2"/>
  <c r="T226" i="2"/>
  <c r="T225" i="2" s="1"/>
  <c r="R226" i="2"/>
  <c r="R225" i="2" s="1"/>
  <c r="P226" i="2"/>
  <c r="P225" i="2" s="1"/>
  <c r="BI224" i="2"/>
  <c r="BH224" i="2"/>
  <c r="BG224" i="2"/>
  <c r="BE224" i="2"/>
  <c r="T224" i="2"/>
  <c r="R224" i="2"/>
  <c r="P224" i="2"/>
  <c r="BI223" i="2"/>
  <c r="BH223" i="2"/>
  <c r="BG223" i="2"/>
  <c r="BE223" i="2"/>
  <c r="T223" i="2"/>
  <c r="R223" i="2"/>
  <c r="P223" i="2"/>
  <c r="BI222" i="2"/>
  <c r="BH222" i="2"/>
  <c r="BG222" i="2"/>
  <c r="BE222" i="2"/>
  <c r="T222" i="2"/>
  <c r="R222" i="2"/>
  <c r="P222" i="2"/>
  <c r="BI221" i="2"/>
  <c r="BH221" i="2"/>
  <c r="BG221" i="2"/>
  <c r="BE221" i="2"/>
  <c r="T221" i="2"/>
  <c r="R221" i="2"/>
  <c r="P221" i="2"/>
  <c r="BI220" i="2"/>
  <c r="BH220" i="2"/>
  <c r="BG220" i="2"/>
  <c r="BE220" i="2"/>
  <c r="T220" i="2"/>
  <c r="R220" i="2"/>
  <c r="P220" i="2"/>
  <c r="BI219" i="2"/>
  <c r="BH219" i="2"/>
  <c r="BG219" i="2"/>
  <c r="BE219" i="2"/>
  <c r="T219" i="2"/>
  <c r="R219" i="2"/>
  <c r="P219" i="2"/>
  <c r="BI218" i="2"/>
  <c r="BH218" i="2"/>
  <c r="BG218" i="2"/>
  <c r="BE218" i="2"/>
  <c r="T218" i="2"/>
  <c r="R218" i="2"/>
  <c r="P218" i="2"/>
  <c r="BI217" i="2"/>
  <c r="BH217" i="2"/>
  <c r="BG217" i="2"/>
  <c r="BE217" i="2"/>
  <c r="T217" i="2"/>
  <c r="R217" i="2"/>
  <c r="P217" i="2"/>
  <c r="BI216" i="2"/>
  <c r="BH216" i="2"/>
  <c r="BG216" i="2"/>
  <c r="BE216" i="2"/>
  <c r="T216" i="2"/>
  <c r="R216" i="2"/>
  <c r="P216" i="2"/>
  <c r="BI215" i="2"/>
  <c r="BH215" i="2"/>
  <c r="BG215" i="2"/>
  <c r="BE215" i="2"/>
  <c r="T215" i="2"/>
  <c r="R215" i="2"/>
  <c r="P215" i="2"/>
  <c r="BI214" i="2"/>
  <c r="BH214" i="2"/>
  <c r="BG214" i="2"/>
  <c r="BE214" i="2"/>
  <c r="T214" i="2"/>
  <c r="R214" i="2"/>
  <c r="P214" i="2"/>
  <c r="BI213" i="2"/>
  <c r="BH213" i="2"/>
  <c r="BG213" i="2"/>
  <c r="BE213" i="2"/>
  <c r="T213" i="2"/>
  <c r="R213" i="2"/>
  <c r="P213" i="2"/>
  <c r="BI212" i="2"/>
  <c r="BH212" i="2"/>
  <c r="BG212" i="2"/>
  <c r="BE212" i="2"/>
  <c r="T212" i="2"/>
  <c r="R212" i="2"/>
  <c r="P212" i="2"/>
  <c r="BI211" i="2"/>
  <c r="BH211" i="2"/>
  <c r="BG211" i="2"/>
  <c r="BE211" i="2"/>
  <c r="T211" i="2"/>
  <c r="R211" i="2"/>
  <c r="P211" i="2"/>
  <c r="BI210" i="2"/>
  <c r="BH210" i="2"/>
  <c r="BG210" i="2"/>
  <c r="BE210" i="2"/>
  <c r="T210" i="2"/>
  <c r="R210" i="2"/>
  <c r="P210" i="2"/>
  <c r="BI209" i="2"/>
  <c r="BH209" i="2"/>
  <c r="BG209" i="2"/>
  <c r="BE209" i="2"/>
  <c r="T209" i="2"/>
  <c r="R209" i="2"/>
  <c r="P209" i="2"/>
  <c r="BI208" i="2"/>
  <c r="BH208" i="2"/>
  <c r="BG208" i="2"/>
  <c r="BE208" i="2"/>
  <c r="T208" i="2"/>
  <c r="R208" i="2"/>
  <c r="P208" i="2"/>
  <c r="BI207" i="2"/>
  <c r="BH207" i="2"/>
  <c r="BG207" i="2"/>
  <c r="BE207" i="2"/>
  <c r="T207" i="2"/>
  <c r="R207" i="2"/>
  <c r="P207" i="2"/>
  <c r="BI206" i="2"/>
  <c r="BH206" i="2"/>
  <c r="BG206" i="2"/>
  <c r="BE206" i="2"/>
  <c r="T206" i="2"/>
  <c r="R206" i="2"/>
  <c r="P206" i="2"/>
  <c r="BI205" i="2"/>
  <c r="BH205" i="2"/>
  <c r="BG205" i="2"/>
  <c r="BE205" i="2"/>
  <c r="T205" i="2"/>
  <c r="R205" i="2"/>
  <c r="P205" i="2"/>
  <c r="BI204" i="2"/>
  <c r="BH204" i="2"/>
  <c r="BG204" i="2"/>
  <c r="BE204" i="2"/>
  <c r="T204" i="2"/>
  <c r="R204" i="2"/>
  <c r="P204" i="2"/>
  <c r="BI203" i="2"/>
  <c r="BH203" i="2"/>
  <c r="BG203" i="2"/>
  <c r="BE203" i="2"/>
  <c r="T203" i="2"/>
  <c r="R203" i="2"/>
  <c r="P203" i="2"/>
  <c r="BI202" i="2"/>
  <c r="BH202" i="2"/>
  <c r="BG202" i="2"/>
  <c r="BE202" i="2"/>
  <c r="T202" i="2"/>
  <c r="R202" i="2"/>
  <c r="P202" i="2"/>
  <c r="BI201" i="2"/>
  <c r="BH201" i="2"/>
  <c r="BG201" i="2"/>
  <c r="BE201" i="2"/>
  <c r="T201" i="2"/>
  <c r="R201" i="2"/>
  <c r="P201" i="2"/>
  <c r="BI200" i="2"/>
  <c r="BH200" i="2"/>
  <c r="BG200" i="2"/>
  <c r="BE200" i="2"/>
  <c r="T200" i="2"/>
  <c r="R200" i="2"/>
  <c r="P200" i="2"/>
  <c r="BI198" i="2"/>
  <c r="BH198" i="2"/>
  <c r="BG198" i="2"/>
  <c r="BE198" i="2"/>
  <c r="T198" i="2"/>
  <c r="R198" i="2"/>
  <c r="P198" i="2"/>
  <c r="BI197" i="2"/>
  <c r="BH197" i="2"/>
  <c r="BG197" i="2"/>
  <c r="BE197" i="2"/>
  <c r="T197" i="2"/>
  <c r="R197" i="2"/>
  <c r="P197" i="2"/>
  <c r="BI196" i="2"/>
  <c r="BH196" i="2"/>
  <c r="BG196" i="2"/>
  <c r="BE196" i="2"/>
  <c r="T196" i="2"/>
  <c r="R196" i="2"/>
  <c r="P196" i="2"/>
  <c r="BI195" i="2"/>
  <c r="BH195" i="2"/>
  <c r="BG195" i="2"/>
  <c r="BE195" i="2"/>
  <c r="T195" i="2"/>
  <c r="R195" i="2"/>
  <c r="P195" i="2"/>
  <c r="BI194" i="2"/>
  <c r="BH194" i="2"/>
  <c r="BG194" i="2"/>
  <c r="BE194" i="2"/>
  <c r="T194" i="2"/>
  <c r="R194" i="2"/>
  <c r="P194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80" i="2"/>
  <c r="BH180" i="2"/>
  <c r="BG180" i="2"/>
  <c r="BE180" i="2"/>
  <c r="T180" i="2"/>
  <c r="R180" i="2"/>
  <c r="P180" i="2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7" i="2"/>
  <c r="BH137" i="2"/>
  <c r="BG137" i="2"/>
  <c r="BE137" i="2"/>
  <c r="T137" i="2"/>
  <c r="R137" i="2"/>
  <c r="P137" i="2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BI133" i="2"/>
  <c r="BH133" i="2"/>
  <c r="BG133" i="2"/>
  <c r="BE133" i="2"/>
  <c r="T133" i="2"/>
  <c r="R133" i="2"/>
  <c r="P133" i="2"/>
  <c r="BI132" i="2"/>
  <c r="BH132" i="2"/>
  <c r="BG132" i="2"/>
  <c r="BE132" i="2"/>
  <c r="T132" i="2"/>
  <c r="R132" i="2"/>
  <c r="P132" i="2"/>
  <c r="BI131" i="2"/>
  <c r="BH131" i="2"/>
  <c r="BG131" i="2"/>
  <c r="BE131" i="2"/>
  <c r="T131" i="2"/>
  <c r="R131" i="2"/>
  <c r="P131" i="2"/>
  <c r="BI130" i="2"/>
  <c r="BH130" i="2"/>
  <c r="BG130" i="2"/>
  <c r="BE130" i="2"/>
  <c r="T130" i="2"/>
  <c r="R130" i="2"/>
  <c r="P130" i="2"/>
  <c r="BI129" i="2"/>
  <c r="BH129" i="2"/>
  <c r="BG129" i="2"/>
  <c r="BE129" i="2"/>
  <c r="T129" i="2"/>
  <c r="R129" i="2"/>
  <c r="P129" i="2"/>
  <c r="BI128" i="2"/>
  <c r="BH128" i="2"/>
  <c r="BG128" i="2"/>
  <c r="BE128" i="2"/>
  <c r="T128" i="2"/>
  <c r="R128" i="2"/>
  <c r="P128" i="2"/>
  <c r="BI127" i="2"/>
  <c r="BH127" i="2"/>
  <c r="BG127" i="2"/>
  <c r="BE127" i="2"/>
  <c r="T127" i="2"/>
  <c r="R127" i="2"/>
  <c r="P127" i="2"/>
  <c r="BI126" i="2"/>
  <c r="BH126" i="2"/>
  <c r="BG126" i="2"/>
  <c r="BE126" i="2"/>
  <c r="T126" i="2"/>
  <c r="R126" i="2"/>
  <c r="P126" i="2"/>
  <c r="BI125" i="2"/>
  <c r="BH125" i="2"/>
  <c r="BG125" i="2"/>
  <c r="BE125" i="2"/>
  <c r="T125" i="2"/>
  <c r="R125" i="2"/>
  <c r="P125" i="2"/>
  <c r="BI124" i="2"/>
  <c r="BH124" i="2"/>
  <c r="BG124" i="2"/>
  <c r="BE124" i="2"/>
  <c r="T124" i="2"/>
  <c r="R124" i="2"/>
  <c r="P124" i="2"/>
  <c r="J117" i="2"/>
  <c r="F117" i="2"/>
  <c r="F115" i="2"/>
  <c r="E113" i="2"/>
  <c r="J88" i="2"/>
  <c r="F88" i="2"/>
  <c r="F86" i="2"/>
  <c r="E84" i="2"/>
  <c r="J24" i="2"/>
  <c r="E24" i="2"/>
  <c r="J89" i="2"/>
  <c r="J23" i="2"/>
  <c r="J18" i="2"/>
  <c r="E18" i="2"/>
  <c r="F118" i="2" s="1"/>
  <c r="J17" i="2"/>
  <c r="J12" i="2"/>
  <c r="J115" i="2" s="1"/>
  <c r="E7" i="2"/>
  <c r="E111" i="2" s="1"/>
  <c r="L90" i="1"/>
  <c r="AM90" i="1"/>
  <c r="AM89" i="1"/>
  <c r="L89" i="1"/>
  <c r="AM87" i="1"/>
  <c r="L87" i="1"/>
  <c r="L85" i="1"/>
  <c r="L84" i="1"/>
  <c r="BK226" i="2"/>
  <c r="J226" i="2"/>
  <c r="BK224" i="2"/>
  <c r="J224" i="2"/>
  <c r="BK223" i="2"/>
  <c r="J223" i="2"/>
  <c r="BK222" i="2"/>
  <c r="J220" i="2"/>
  <c r="BK219" i="2"/>
  <c r="J218" i="2"/>
  <c r="BK217" i="2"/>
  <c r="BK215" i="2"/>
  <c r="J214" i="2"/>
  <c r="BK213" i="2"/>
  <c r="BK211" i="2"/>
  <c r="BK210" i="2"/>
  <c r="J209" i="2"/>
  <c r="BK207" i="2"/>
  <c r="J206" i="2"/>
  <c r="BK205" i="2"/>
  <c r="J200" i="2"/>
  <c r="J198" i="2"/>
  <c r="J197" i="2"/>
  <c r="J196" i="2"/>
  <c r="J191" i="2"/>
  <c r="BK187" i="2"/>
  <c r="BK184" i="2"/>
  <c r="J181" i="2"/>
  <c r="J180" i="2"/>
  <c r="BK176" i="2"/>
  <c r="BK173" i="2"/>
  <c r="BK172" i="2"/>
  <c r="J169" i="2"/>
  <c r="BK166" i="2"/>
  <c r="J165" i="2"/>
  <c r="BK164" i="2"/>
  <c r="BK161" i="2"/>
  <c r="J159" i="2"/>
  <c r="BK156" i="2"/>
  <c r="J155" i="2"/>
  <c r="J148" i="2"/>
  <c r="BK146" i="2"/>
  <c r="BK138" i="2"/>
  <c r="J135" i="2"/>
  <c r="J130" i="2"/>
  <c r="J128" i="2"/>
  <c r="J127" i="2"/>
  <c r="BK126" i="2"/>
  <c r="BK221" i="2"/>
  <c r="BK220" i="2"/>
  <c r="J219" i="2"/>
  <c r="BK218" i="2"/>
  <c r="J217" i="2"/>
  <c r="BK216" i="2"/>
  <c r="J215" i="2"/>
  <c r="BK214" i="2"/>
  <c r="J213" i="2"/>
  <c r="BK212" i="2"/>
  <c r="J211" i="2"/>
  <c r="J210" i="2"/>
  <c r="BK209" i="2"/>
  <c r="BK208" i="2"/>
  <c r="J208" i="2"/>
  <c r="J207" i="2"/>
  <c r="BK203" i="2"/>
  <c r="BK202" i="2"/>
  <c r="BK198" i="2"/>
  <c r="BK195" i="2"/>
  <c r="J194" i="2"/>
  <c r="J192" i="2"/>
  <c r="J190" i="2"/>
  <c r="BK189" i="2"/>
  <c r="J188" i="2"/>
  <c r="J187" i="2"/>
  <c r="BK182" i="2"/>
  <c r="BK181" i="2"/>
  <c r="BK177" i="2"/>
  <c r="BK175" i="2"/>
  <c r="BK170" i="2"/>
  <c r="BK169" i="2"/>
  <c r="J168" i="2"/>
  <c r="J164" i="2"/>
  <c r="BK159" i="2"/>
  <c r="BK158" i="2"/>
  <c r="J156" i="2"/>
  <c r="J154" i="2"/>
  <c r="BK153" i="2"/>
  <c r="BK150" i="2"/>
  <c r="J149" i="2"/>
  <c r="J146" i="2"/>
  <c r="BK145" i="2"/>
  <c r="BK144" i="2"/>
  <c r="J142" i="2"/>
  <c r="BK140" i="2"/>
  <c r="BK137" i="2"/>
  <c r="J133" i="2"/>
  <c r="BK131" i="2"/>
  <c r="J129" i="2"/>
  <c r="BK128" i="2"/>
  <c r="BK125" i="2"/>
  <c r="BK124" i="2"/>
  <c r="AS94" i="1"/>
  <c r="J216" i="2"/>
  <c r="J212" i="2"/>
  <c r="J205" i="2"/>
  <c r="BK196" i="2"/>
  <c r="J193" i="2"/>
  <c r="J185" i="2"/>
  <c r="J174" i="2"/>
  <c r="J170" i="2"/>
  <c r="BK165" i="2"/>
  <c r="J163" i="2"/>
  <c r="BK160" i="2"/>
  <c r="J153" i="2"/>
  <c r="BK151" i="2"/>
  <c r="J150" i="2"/>
  <c r="BK149" i="2"/>
  <c r="J145" i="2"/>
  <c r="BK143" i="2"/>
  <c r="BK142" i="2"/>
  <c r="J136" i="2"/>
  <c r="J134" i="2"/>
  <c r="BK133" i="2"/>
  <c r="BK129" i="2"/>
  <c r="J124" i="2"/>
  <c r="BK206" i="2"/>
  <c r="J204" i="2"/>
  <c r="J203" i="2"/>
  <c r="J201" i="2"/>
  <c r="BK200" i="2"/>
  <c r="J195" i="2"/>
  <c r="BK193" i="2"/>
  <c r="BK192" i="2"/>
  <c r="BK191" i="2"/>
  <c r="BK188" i="2"/>
  <c r="J186" i="2"/>
  <c r="BK183" i="2"/>
  <c r="BK180" i="2"/>
  <c r="BK178" i="2"/>
  <c r="J176" i="2"/>
  <c r="J173" i="2"/>
  <c r="J172" i="2"/>
  <c r="BK171" i="2"/>
  <c r="BK167" i="2"/>
  <c r="J166" i="2"/>
  <c r="J158" i="2"/>
  <c r="BK155" i="2"/>
  <c r="J147" i="2"/>
  <c r="BK141" i="2"/>
  <c r="J139" i="2"/>
  <c r="J138" i="2"/>
  <c r="J137" i="2"/>
  <c r="BK135" i="2"/>
  <c r="BK134" i="2"/>
  <c r="J132" i="2"/>
  <c r="BK127" i="2"/>
  <c r="J222" i="2"/>
  <c r="J221" i="2"/>
  <c r="BK204" i="2"/>
  <c r="J202" i="2"/>
  <c r="BK201" i="2"/>
  <c r="BK197" i="2"/>
  <c r="BK194" i="2"/>
  <c r="BK190" i="2"/>
  <c r="J189" i="2"/>
  <c r="BK186" i="2"/>
  <c r="BK185" i="2"/>
  <c r="J184" i="2"/>
  <c r="J183" i="2"/>
  <c r="J182" i="2"/>
  <c r="J178" i="2"/>
  <c r="J177" i="2"/>
  <c r="J175" i="2"/>
  <c r="BK174" i="2"/>
  <c r="J171" i="2"/>
  <c r="BK168" i="2"/>
  <c r="J167" i="2"/>
  <c r="BK163" i="2"/>
  <c r="J161" i="2"/>
  <c r="J160" i="2"/>
  <c r="BK154" i="2"/>
  <c r="J151" i="2"/>
  <c r="BK148" i="2"/>
  <c r="BK147" i="2"/>
  <c r="J144" i="2"/>
  <c r="J143" i="2"/>
  <c r="J141" i="2"/>
  <c r="J140" i="2"/>
  <c r="BK139" i="2"/>
  <c r="BK136" i="2"/>
  <c r="BK132" i="2"/>
  <c r="J131" i="2"/>
  <c r="BK130" i="2"/>
  <c r="J126" i="2"/>
  <c r="J125" i="2"/>
  <c r="BK123" i="2" l="1"/>
  <c r="J123" i="2" s="1"/>
  <c r="J95" i="2" s="1"/>
  <c r="P123" i="2"/>
  <c r="R123" i="2"/>
  <c r="T123" i="2"/>
  <c r="BK152" i="2"/>
  <c r="J152" i="2" s="1"/>
  <c r="J96" i="2" s="1"/>
  <c r="P152" i="2"/>
  <c r="R152" i="2"/>
  <c r="T152" i="2"/>
  <c r="BK157" i="2"/>
  <c r="J157" i="2"/>
  <c r="J97" i="2" s="1"/>
  <c r="P157" i="2"/>
  <c r="R157" i="2"/>
  <c r="T157" i="2"/>
  <c r="BK162" i="2"/>
  <c r="J162" i="2" s="1"/>
  <c r="J98" i="2" s="1"/>
  <c r="P162" i="2"/>
  <c r="R162" i="2"/>
  <c r="T162" i="2"/>
  <c r="BK179" i="2"/>
  <c r="J179" i="2" s="1"/>
  <c r="J99" i="2" s="1"/>
  <c r="P179" i="2"/>
  <c r="R179" i="2"/>
  <c r="T179" i="2"/>
  <c r="BK199" i="2"/>
  <c r="J199" i="2" s="1"/>
  <c r="J100" i="2" s="1"/>
  <c r="P199" i="2"/>
  <c r="R199" i="2"/>
  <c r="T199" i="2"/>
  <c r="E82" i="2"/>
  <c r="BF129" i="2"/>
  <c r="BF135" i="2"/>
  <c r="BF138" i="2"/>
  <c r="BF146" i="2"/>
  <c r="BF147" i="2"/>
  <c r="BF151" i="2"/>
  <c r="BF153" i="2"/>
  <c r="BF159" i="2"/>
  <c r="BF160" i="2"/>
  <c r="BF168" i="2"/>
  <c r="BF172" i="2"/>
  <c r="BF180" i="2"/>
  <c r="BF181" i="2"/>
  <c r="BF182" i="2"/>
  <c r="BF184" i="2"/>
  <c r="BF189" i="2"/>
  <c r="BF192" i="2"/>
  <c r="BF196" i="2"/>
  <c r="BF200" i="2"/>
  <c r="BF203" i="2"/>
  <c r="J86" i="2"/>
  <c r="F89" i="2"/>
  <c r="J118" i="2"/>
  <c r="BF126" i="2"/>
  <c r="BF133" i="2"/>
  <c r="BF140" i="2"/>
  <c r="BF145" i="2"/>
  <c r="BF154" i="2"/>
  <c r="BF165" i="2"/>
  <c r="BF166" i="2"/>
  <c r="BF170" i="2"/>
  <c r="BF177" i="2"/>
  <c r="BF185" i="2"/>
  <c r="BF187" i="2"/>
  <c r="BF202" i="2"/>
  <c r="BF128" i="2"/>
  <c r="BF141" i="2"/>
  <c r="BF148" i="2"/>
  <c r="BF173" i="2"/>
  <c r="BF201" i="2"/>
  <c r="BF204" i="2"/>
  <c r="BF206" i="2"/>
  <c r="BF209" i="2"/>
  <c r="BF211" i="2"/>
  <c r="BF213" i="2"/>
  <c r="BF124" i="2"/>
  <c r="BF127" i="2"/>
  <c r="BF130" i="2"/>
  <c r="BF132" i="2"/>
  <c r="BF136" i="2"/>
  <c r="BF139" i="2"/>
  <c r="BF143" i="2"/>
  <c r="BF144" i="2"/>
  <c r="BF149" i="2"/>
  <c r="BF158" i="2"/>
  <c r="BF167" i="2"/>
  <c r="BF171" i="2"/>
  <c r="BF174" i="2"/>
  <c r="BF176" i="2"/>
  <c r="BF186" i="2"/>
  <c r="BF188" i="2"/>
  <c r="BF191" i="2"/>
  <c r="BF193" i="2"/>
  <c r="BF194" i="2"/>
  <c r="BF197" i="2"/>
  <c r="BF205" i="2"/>
  <c r="BF208" i="2"/>
  <c r="BF214" i="2"/>
  <c r="BF216" i="2"/>
  <c r="BF217" i="2"/>
  <c r="BF218" i="2"/>
  <c r="BF219" i="2"/>
  <c r="BF125" i="2"/>
  <c r="BF131" i="2"/>
  <c r="BF134" i="2"/>
  <c r="BF137" i="2"/>
  <c r="BF142" i="2"/>
  <c r="BF150" i="2"/>
  <c r="BF155" i="2"/>
  <c r="BF156" i="2"/>
  <c r="BF161" i="2"/>
  <c r="BF163" i="2"/>
  <c r="BF164" i="2"/>
  <c r="BF169" i="2"/>
  <c r="BF175" i="2"/>
  <c r="BF178" i="2"/>
  <c r="BF183" i="2"/>
  <c r="BF190" i="2"/>
  <c r="BF195" i="2"/>
  <c r="BF198" i="2"/>
  <c r="BF207" i="2"/>
  <c r="BF210" i="2"/>
  <c r="BF212" i="2"/>
  <c r="BF215" i="2"/>
  <c r="BF220" i="2"/>
  <c r="BF221" i="2"/>
  <c r="BF222" i="2"/>
  <c r="BF223" i="2"/>
  <c r="BF224" i="2"/>
  <c r="BF226" i="2"/>
  <c r="BK225" i="2"/>
  <c r="J225" i="2" s="1"/>
  <c r="J101" i="2" s="1"/>
  <c r="F36" i="2"/>
  <c r="BC95" i="1"/>
  <c r="BC94" i="1" s="1"/>
  <c r="W32" i="1" s="1"/>
  <c r="F33" i="2"/>
  <c r="AZ95" i="1" s="1"/>
  <c r="AZ94" i="1" s="1"/>
  <c r="W29" i="1" s="1"/>
  <c r="F37" i="2"/>
  <c r="BD95" i="1" s="1"/>
  <c r="BD94" i="1" s="1"/>
  <c r="W33" i="1" s="1"/>
  <c r="J33" i="2"/>
  <c r="AV95" i="1" s="1"/>
  <c r="F35" i="2"/>
  <c r="BB95" i="1" s="1"/>
  <c r="BB94" i="1" s="1"/>
  <c r="W31" i="1" s="1"/>
  <c r="T122" i="2" l="1"/>
  <c r="T121" i="2" s="1"/>
  <c r="R122" i="2"/>
  <c r="R121" i="2"/>
  <c r="P122" i="2"/>
  <c r="P121" i="2"/>
  <c r="AU95" i="1"/>
  <c r="AU94" i="1" s="1"/>
  <c r="BK122" i="2"/>
  <c r="J122" i="2" s="1"/>
  <c r="J94" i="2" s="1"/>
  <c r="J34" i="2"/>
  <c r="AW95" i="1" s="1"/>
  <c r="AT95" i="1" s="1"/>
  <c r="AV94" i="1"/>
  <c r="AK29" i="1" s="1"/>
  <c r="AX94" i="1"/>
  <c r="AY94" i="1"/>
  <c r="F34" i="2"/>
  <c r="BA95" i="1" s="1"/>
  <c r="BA94" i="1" s="1"/>
  <c r="AW94" i="1" s="1"/>
  <c r="AK30" i="1" s="1"/>
  <c r="BK121" i="2" l="1"/>
  <c r="J121" i="2"/>
  <c r="J93" i="2"/>
  <c r="AT94" i="1"/>
  <c r="W30" i="1"/>
  <c r="J30" i="2" l="1"/>
  <c r="AG95" i="1"/>
  <c r="AN95" i="1"/>
  <c r="J39" i="2" l="1"/>
  <c r="AG94" i="1"/>
  <c r="AK26" i="1" s="1"/>
  <c r="AK35" i="1" s="1"/>
  <c r="AN94" i="1" l="1"/>
</calcChain>
</file>

<file path=xl/sharedStrings.xml><?xml version="1.0" encoding="utf-8"?>
<sst xmlns="http://schemas.openxmlformats.org/spreadsheetml/2006/main" count="1667" uniqueCount="518">
  <si>
    <t>Export Komplet</t>
  </si>
  <si>
    <t/>
  </si>
  <si>
    <t>2.0</t>
  </si>
  <si>
    <t>False</t>
  </si>
  <si>
    <t>{fa25ac75-00f5-49a6-b4a3-66ed079bf9bb}</t>
  </si>
  <si>
    <t>&gt;&gt;  skryté stĺpce  &lt;&lt;</t>
  </si>
  <si>
    <t>0</t>
  </si>
  <si>
    <t>20</t>
  </si>
  <si>
    <t>0,01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</si>
  <si>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</si>
  <si>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</si>
  <si>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</si>
  <si>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</si>
  <si>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</si>
  <si>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03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</si>
  <si>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</si>
  <si>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</si>
  <si>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Zariadenie pre seniorov - Smižany</t>
  </si>
  <si>
    <t>JKSO:</t>
  </si>
  <si>
    <t>KS:</t>
  </si>
  <si>
    <t>Miesto:</t>
  </si>
  <si>
    <t xml:space="preserve"> </t>
  </si>
  <si>
    <t>Dátum:</t>
  </si>
  <si>
    <t>14. 12. 2020</t>
  </si>
  <si>
    <t>Objednávateľ:</t>
  </si>
  <si>
    <t>IČO:</t>
  </si>
  <si>
    <t>Obec Smižany</t>
  </si>
  <si>
    <t>IČ DPH:</t>
  </si>
  <si>
    <t>Zhotoviteľ:</t>
  </si>
  <si>
    <t>Vyplň údaj</t>
  </si>
  <si>
    <t>True</t>
  </si>
  <si>
    <t>Projektant:</t>
  </si>
  <si>
    <t>Ing. Martina Tešľová - KAME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</si>
  <si>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</si>
  <si>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</si>
  <si>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</si>
  <si>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</si>
  <si>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</si>
  <si>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</si>
  <si>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</si>
  <si>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</si>
  <si>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</si>
  <si>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</si>
  <si>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</si>
  <si>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</si>
  <si>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</si>
  <si>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</si>
  <si>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</si>
  <si>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</si>
  <si>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</si>
  <si>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</si>
  <si>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</si>
  <si>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</si>
  <si>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</si>
  <si>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</si>
  <si>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</si>
  <si>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</si>
  <si>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</si>
  <si>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</si>
  <si>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</si>
  <si>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</si>
  <si>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</si>
  <si>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</si>
  <si>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</si>
  <si>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</si>
  <si>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</si>
  <si>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</si>
  <si>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</si>
  <si>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</si>
  <si>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</si>
  <si>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</si>
  <si>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</si>
  <si>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</si>
  <si>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</si>
  <si>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</si>
  <si>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###NOIMPORT###</t>
  </si>
  <si>
    <t>IMPORT</t>
  </si>
  <si>
    <t>{00000000-0000-0000-0000-000000000000}</t>
  </si>
  <si>
    <t>/</t>
  </si>
  <si>
    <t>SO-201 Komunikácie, parkoviská a spev. plochy, SO-202 Úprava MK - ul. Rázusova</t>
  </si>
  <si>
    <t>STA</t>
  </si>
  <si>
    <t>1</t>
  </si>
  <si>
    <t>{321f0fff-c6d2-4270-8814-948aab5caaf4}</t>
  </si>
  <si>
    <t>KRYCÍ LIST ROZPOČTU</t>
  </si>
  <si>
    <t>Objekt: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</si>
  <si>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</si>
  <si>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</si>
  <si>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</si>
  <si>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</si>
  <si>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</si>
  <si>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</si>
  <si>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</si>
  <si>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</si>
  <si>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4 - Vodorovné konštrukcie</t>
  </si>
  <si>
    <t xml:space="preserve">    5 - Komunikácie</t>
  </si>
  <si>
    <t xml:space="preserve">    8 - Rúrové vedenie</t>
  </si>
  <si>
    <t xml:space="preserve">    9 - Ostatné konštrukcie a práce-búranie</t>
  </si>
  <si>
    <t xml:space="preserve">    99 - Presun hmôt HSV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</si>
  <si>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</si>
  <si>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</si>
  <si>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</si>
  <si>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</si>
  <si>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</si>
  <si>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</si>
  <si>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</si>
  <si>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</si>
  <si>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</si>
  <si>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</si>
  <si>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</si>
  <si>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</si>
  <si>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</si>
  <si>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</si>
  <si>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</si>
  <si>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</si>
  <si>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</si>
  <si>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113106612.S</t>
  </si>
  <si>
    <t>Rozoberanie zámkovej dlažby všetkých druhov v ploche nad 20 m2,  -0,26000t</t>
  </si>
  <si>
    <t>m2</t>
  </si>
  <si>
    <t>4</t>
  </si>
  <si>
    <t>2</t>
  </si>
  <si>
    <t>-880835331</t>
  </si>
  <si>
    <t>113107113.S</t>
  </si>
  <si>
    <t>Odstránenie krytu v ploche do 200 m2 z kameniva ťaženého, hr.vrstvy 200 do 300 mm,  -0,50000t</t>
  </si>
  <si>
    <t>995603205</t>
  </si>
  <si>
    <t>3</t>
  </si>
  <si>
    <t>113107243.S</t>
  </si>
  <si>
    <t>Odstránenie krytu asfaltového v ploche nad 200 m2, hr. nad 100 do 150 mm,  -0,31600t</t>
  </si>
  <si>
    <t>-1691801556</t>
  </si>
  <si>
    <t>113107222.S</t>
  </si>
  <si>
    <t>Odstránenie krytu v ploche nad 200 m2 z kameniva hrubého drveného, hr. 100 do 200 mm,  -0,23500t</t>
  </si>
  <si>
    <t>-789244380</t>
  </si>
  <si>
    <t>5</t>
  </si>
  <si>
    <t>113107231.S</t>
  </si>
  <si>
    <t>Odstránenie krytu v ploche nad 200 m2 z betónu prostého, hr. vrstvy do 150 mm,  -0,22500t</t>
  </si>
  <si>
    <t>-929959762</t>
  </si>
  <si>
    <t>6</t>
  </si>
  <si>
    <t>113152230.S</t>
  </si>
  <si>
    <t>Frézovanie asf. podkladu alebo krytu bez prek., plochy do 500 m2, pruh š. cez 0,5 m do 1 m, hr. 50 mm  0,127 t</t>
  </si>
  <si>
    <t>-1530975414</t>
  </si>
  <si>
    <t>7</t>
  </si>
  <si>
    <t>113152240.S</t>
  </si>
  <si>
    <t>Frézovanie asf. podkladu alebo krytu bez prek., plochy do 500 m2, pruh š. cez 0,5 m do 1 m, hr. 100 mm  0,254 t</t>
  </si>
  <si>
    <t>1136986687</t>
  </si>
  <si>
    <t>8</t>
  </si>
  <si>
    <t>122201102.S</t>
  </si>
  <si>
    <t>Odkopávka a prekopávka nezapažená v hornine 3, nad 100 do 1000 m3</t>
  </si>
  <si>
    <t>m3</t>
  </si>
  <si>
    <t>-2017213045</t>
  </si>
  <si>
    <t>9</t>
  </si>
  <si>
    <t>122201109.S</t>
  </si>
  <si>
    <t>Odkopávky a prekopávky nezapažené. Príplatok k cenám za lepivosť horniny 3</t>
  </si>
  <si>
    <t>1950505214</t>
  </si>
  <si>
    <t>10</t>
  </si>
  <si>
    <t>132201201.S</t>
  </si>
  <si>
    <t>Výkop ryhy šírky 600-2000mm horn.3 do 100m3</t>
  </si>
  <si>
    <t>1385383917</t>
  </si>
  <si>
    <t>11</t>
  </si>
  <si>
    <t>132201209.S</t>
  </si>
  <si>
    <t>Príplatok k cenám za lepivosť pri hĺbení rýh š. nad 600 do 2 000 mm zapaž. i nezapažených, s urovnaním dna v hornine 3</t>
  </si>
  <si>
    <t>1861735098</t>
  </si>
  <si>
    <t>12</t>
  </si>
  <si>
    <t>162501142.S</t>
  </si>
  <si>
    <t>Vodorovné premiestnenie výkopku po spevnenej ceste z horniny tr.1-4, nad 1000 do 10000 m3 na vzdialenosť do 3000 m</t>
  </si>
  <si>
    <t>-248960943</t>
  </si>
  <si>
    <t>13</t>
  </si>
  <si>
    <t>162501143.S</t>
  </si>
  <si>
    <t>Vodorovné premiestnenie výkopku po spevnenej ceste z horniny tr.1-4, nad 1000 do 10000 m3, príplatok k cene za každých ďalšich a začatých 1000 m</t>
  </si>
  <si>
    <t>-475427807</t>
  </si>
  <si>
    <t>14</t>
  </si>
  <si>
    <t>167101101.S</t>
  </si>
  <si>
    <t>Nakladanie neuľahnutého výkopku z hornín tr.1-4 do 100 m3</t>
  </si>
  <si>
    <t>-233653851</t>
  </si>
  <si>
    <t>15</t>
  </si>
  <si>
    <t>171101102.S</t>
  </si>
  <si>
    <t>Uloženie sypaniny do násypu súdržnej horniny s mierou zhutnenia na 96 % podľa Proctor-Standard</t>
  </si>
  <si>
    <t>286137161</t>
  </si>
  <si>
    <t>16</t>
  </si>
  <si>
    <t>M</t>
  </si>
  <si>
    <t>583410004400.S</t>
  </si>
  <si>
    <t>Štrkodrva frakcia 0-63 mm</t>
  </si>
  <si>
    <t>t</t>
  </si>
  <si>
    <t>-12071629</t>
  </si>
  <si>
    <t>17</t>
  </si>
  <si>
    <t>171201201.S</t>
  </si>
  <si>
    <t>Uloženie sypaniny na skládky do 100 m3</t>
  </si>
  <si>
    <t>1652623142</t>
  </si>
  <si>
    <t>18</t>
  </si>
  <si>
    <t>174101001.S</t>
  </si>
  <si>
    <t>Zásyp sypaninou so zhutnením jám, šachiet, rýh, zárezov alebo okolo objektov do 100 m3</t>
  </si>
  <si>
    <t>1049659714</t>
  </si>
  <si>
    <t>19</t>
  </si>
  <si>
    <t>175101102.S</t>
  </si>
  <si>
    <t>Obsyp potrubia sypaninou z vhodných hornín 1 až 4 s prehodením sypaniny</t>
  </si>
  <si>
    <t>-1980169992</t>
  </si>
  <si>
    <t>583410002000.S</t>
  </si>
  <si>
    <t>Kamenivo drvené hrubé frakcia 8-16 mm</t>
  </si>
  <si>
    <t>1374388027</t>
  </si>
  <si>
    <t>21</t>
  </si>
  <si>
    <t>180402111</t>
  </si>
  <si>
    <t>Založenie trávnika parkového výsevom v rovine do 1:5</t>
  </si>
  <si>
    <t>289566234</t>
  </si>
  <si>
    <t>22</t>
  </si>
  <si>
    <t>005720001400</t>
  </si>
  <si>
    <t>Osivá tráv - semená parkovej zmesi</t>
  </si>
  <si>
    <t>kg</t>
  </si>
  <si>
    <t>-616478996</t>
  </si>
  <si>
    <t>23</t>
  </si>
  <si>
    <t>181101101.S</t>
  </si>
  <si>
    <t>Úprava pláne v zárezoch v hornine 1-4 bez zhutnenia</t>
  </si>
  <si>
    <t>-555652854</t>
  </si>
  <si>
    <t>24</t>
  </si>
  <si>
    <t>181101102.S</t>
  </si>
  <si>
    <t>Úprava pláne v zárezoch v hornine 1-4 so zhutnením - 45 MPa</t>
  </si>
  <si>
    <t>-625731151</t>
  </si>
  <si>
    <t>25</t>
  </si>
  <si>
    <t>181201102.S1</t>
  </si>
  <si>
    <t>Úprava pláne v násypoch v hornine 1-4 so zhutnením - 60 MPa</t>
  </si>
  <si>
    <t>1943245169</t>
  </si>
  <si>
    <t>26</t>
  </si>
  <si>
    <t>181301103.S</t>
  </si>
  <si>
    <t>Rozprestretie ornice v rovine , plocha do 500 m2, hr.do 200 mm</t>
  </si>
  <si>
    <t>223238503</t>
  </si>
  <si>
    <t>27</t>
  </si>
  <si>
    <t>103640000100.S</t>
  </si>
  <si>
    <t>Zemina pre terénne úpravy - ornica</t>
  </si>
  <si>
    <t>1987267667</t>
  </si>
  <si>
    <t>28</t>
  </si>
  <si>
    <t>183403153.S</t>
  </si>
  <si>
    <t>Obrobenie pôdy hrabaním v rovine alebo na svahu do 1:5</t>
  </si>
  <si>
    <t>672108596</t>
  </si>
  <si>
    <t>Zakladanie</t>
  </si>
  <si>
    <t>29</t>
  </si>
  <si>
    <t>212752125</t>
  </si>
  <si>
    <t>Trativody z flexodrenážnych rúr DN 100</t>
  </si>
  <si>
    <t>m</t>
  </si>
  <si>
    <t>-644909149</t>
  </si>
  <si>
    <t>30</t>
  </si>
  <si>
    <t>273313611.S</t>
  </si>
  <si>
    <t>Betón základových dosiek, prostý tr. C 16/20</t>
  </si>
  <si>
    <t>67209534</t>
  </si>
  <si>
    <t>31</t>
  </si>
  <si>
    <t>285947111</t>
  </si>
  <si>
    <t>Tŕň z betonár. ocele R10505 pri priem. ocele 20 mm, dľžky 0,8 m, v rozost. 2,0 m 0,084 t</t>
  </si>
  <si>
    <t>ks</t>
  </si>
  <si>
    <t>-914528099</t>
  </si>
  <si>
    <t>32</t>
  </si>
  <si>
    <t>589580010800.S1</t>
  </si>
  <si>
    <t>Šmyková výstuž HDB s 2 kotvami, D 20 mm, výška kotvy 455 mm, dĺžka prvku 800 mm</t>
  </si>
  <si>
    <t>661308558</t>
  </si>
  <si>
    <t>Vodorovné konštrukcie</t>
  </si>
  <si>
    <t>33</t>
  </si>
  <si>
    <t>451573111</t>
  </si>
  <si>
    <t>Lôžko pod potrubie, stoky a drobné objekty, v otvorenom výkope z piesku a štrkopiesku do 16 mm</t>
  </si>
  <si>
    <t>418740900</t>
  </si>
  <si>
    <t>34</t>
  </si>
  <si>
    <t>452112111</t>
  </si>
  <si>
    <t>Osadenie prstenca alebo rámu pod poklopy a mreže, výšky do 100 mm</t>
  </si>
  <si>
    <t>-705931378</t>
  </si>
  <si>
    <t>35</t>
  </si>
  <si>
    <t>457971111</t>
  </si>
  <si>
    <t>Zriadenie vrstvy z geotextílie s presahom, so sklonom do 1:5, šírky geotextílie do 3 m</t>
  </si>
  <si>
    <t>492402296</t>
  </si>
  <si>
    <t>36</t>
  </si>
  <si>
    <t>693110001100</t>
  </si>
  <si>
    <t>Geotextília polypropylénová Tatratex GTX N PP 200, šírka 0,7-1,2 m, dĺžka 20-60-120 m, hrúbka 1,68 mm, netkaná, MIVA</t>
  </si>
  <si>
    <t>777267457</t>
  </si>
  <si>
    <t>Komunikácie</t>
  </si>
  <si>
    <t>37</t>
  </si>
  <si>
    <t>564761111.S</t>
  </si>
  <si>
    <t>Podklad alebo kryt z kameniva hrubého drveného veľ. 32-63 mm s rozprestretím a zhutnením hr. 200 mm - okapový chodník</t>
  </si>
  <si>
    <t>865281156</t>
  </si>
  <si>
    <t>38</t>
  </si>
  <si>
    <t>564851111.S</t>
  </si>
  <si>
    <t>Podklad zo štrkodrviny 0-63 s rozprestretím a zhutnením, po zhutnení hr. 150 mm</t>
  </si>
  <si>
    <t>1443860704</t>
  </si>
  <si>
    <t>39</t>
  </si>
  <si>
    <t>564861111.S</t>
  </si>
  <si>
    <t>Podklad zo štrkodrviny 0-63 s rozprestretím a zhutnením, po zhutnení hr. 200 mm</t>
  </si>
  <si>
    <t>2067369713</t>
  </si>
  <si>
    <t>40</t>
  </si>
  <si>
    <t>567122114.S</t>
  </si>
  <si>
    <t>Podklad z kameniva stmeleného cementom s rozprestretím a zhutnením, CBGM C 8/10, po zhutnení hr. 150 mm</t>
  </si>
  <si>
    <t>-22348691</t>
  </si>
  <si>
    <t>41</t>
  </si>
  <si>
    <t>567132113.S</t>
  </si>
  <si>
    <t>Podklad z kameniva stmeleného cementom s rozprestretím a zhutnením, CBGM C 8/10, po zhutnení hr. 180 mm</t>
  </si>
  <si>
    <t>-625074375</t>
  </si>
  <si>
    <t>42</t>
  </si>
  <si>
    <t>572953112.S</t>
  </si>
  <si>
    <t>Vyspravenie krytu vozovky po prekopoch inžinierskych sietí do 15 m2 asfaltovým betónom AC 16 L II. tr. 70/100 hr. 70 mm</t>
  </si>
  <si>
    <t>-177300252</t>
  </si>
  <si>
    <t>43</t>
  </si>
  <si>
    <t>572953121.S</t>
  </si>
  <si>
    <t>Vyspravenie krytu vozovky po prekopoch inžinierskych sietí nad 15 m2 asfaltovým betónom AC 11 O II. tr. 50/70  hr. 50 mm</t>
  </si>
  <si>
    <t>-1338935352</t>
  </si>
  <si>
    <t>44</t>
  </si>
  <si>
    <t>573131103.S</t>
  </si>
  <si>
    <t>Postrek asfaltový infiltračný s posypom kamenivom z cestnej emulzie v množstve 1,00 kg/m2</t>
  </si>
  <si>
    <t>1047961213</t>
  </si>
  <si>
    <t>45</t>
  </si>
  <si>
    <t>573231109.S</t>
  </si>
  <si>
    <t>Postrek asfaltový spojovací bez posypu kamenivom z cestnej emulzie v množstve 0,70 kg/m2</t>
  </si>
  <si>
    <t>-1209588730</t>
  </si>
  <si>
    <t>46</t>
  </si>
  <si>
    <t>577144231.S</t>
  </si>
  <si>
    <t>Asfaltový betón vrstva obrusná AC 11 O II. tr. 50/70 v pruhu š. do 3 m z nemodifik. asfaltu tr. II, po zhutnení hr. 50 mm</t>
  </si>
  <si>
    <t>547255064</t>
  </si>
  <si>
    <t>47</t>
  </si>
  <si>
    <t>577164331.S</t>
  </si>
  <si>
    <t>Asfaltový betón vrstva obrusná alebo ložná AC 16L II. tr. 70/100 v pruhu š. do 3 m z nemodifik. asfaltu tr. II, po zhutnení hr. 70 mm</t>
  </si>
  <si>
    <t>1056839637</t>
  </si>
  <si>
    <t>48</t>
  </si>
  <si>
    <t>596911143.S1</t>
  </si>
  <si>
    <t>Kladenie betónovej zámkovej dlažby komunikácií pre peších hr. 60 mm pre peších nad 100 do 300 m2 so zriadením lôžka z kameniva hr. 40 mm</t>
  </si>
  <si>
    <t>1860958402</t>
  </si>
  <si>
    <t>49</t>
  </si>
  <si>
    <t>592460010600.S</t>
  </si>
  <si>
    <t>Dlažba betónová, rozmer 200x100x60 mm, prírodná</t>
  </si>
  <si>
    <t>1797152015</t>
  </si>
  <si>
    <t>50</t>
  </si>
  <si>
    <t>596911331.S</t>
  </si>
  <si>
    <t>Kladenie dlažby pre nevidiacich hr. 60 mm do lôžka z kameniva ťaženého s vyplnením škár, hr. 40 mm</t>
  </si>
  <si>
    <t>2076863500</t>
  </si>
  <si>
    <t>51</t>
  </si>
  <si>
    <t>592460006800</t>
  </si>
  <si>
    <t>Dlažba betónová Low value PREMAC Dlažba betónová pre nevidiacich, nopková, rozmer 200x200x60 mm, červená</t>
  </si>
  <si>
    <t>652921589</t>
  </si>
  <si>
    <t>52</t>
  </si>
  <si>
    <t>592460006900</t>
  </si>
  <si>
    <t>Dlažba betónová Low value PREMAC Dlažba betónová pre nevidiacich drážková, rozmer 200x200x60 mm, červená</t>
  </si>
  <si>
    <t>-1990481568</t>
  </si>
  <si>
    <t>Rúrové vedenie</t>
  </si>
  <si>
    <t>53</t>
  </si>
  <si>
    <t>871326026</t>
  </si>
  <si>
    <t>Montáž kanalizačného PVC-U potrubia hladkého plnostenného DN 160</t>
  </si>
  <si>
    <t>-1308255321</t>
  </si>
  <si>
    <t>54</t>
  </si>
  <si>
    <t>286110009600</t>
  </si>
  <si>
    <t>Rúra kanalizačná PVC-U gravitačná, hladká SN8 - KG, ML - viacvrstvová, DN 160, dĺ. 1 m, WAVIN</t>
  </si>
  <si>
    <t>1909152444</t>
  </si>
  <si>
    <t>55</t>
  </si>
  <si>
    <t>877326004</t>
  </si>
  <si>
    <t>Montáž kanalizačného PVC-U kolena DN 160</t>
  </si>
  <si>
    <t>138172547</t>
  </si>
  <si>
    <t>56</t>
  </si>
  <si>
    <t>286510004400</t>
  </si>
  <si>
    <t>Koleno PVC-U, DN 160x45° hladká pre gravitačnú kanalizáciu KG potrubia, WAVIN</t>
  </si>
  <si>
    <t>1961758270</t>
  </si>
  <si>
    <t>57</t>
  </si>
  <si>
    <t>877356030</t>
  </si>
  <si>
    <t>Montáž kanalizačnej PVC-U odbočky DN 200</t>
  </si>
  <si>
    <t>668651330</t>
  </si>
  <si>
    <t>58</t>
  </si>
  <si>
    <t>286510013900</t>
  </si>
  <si>
    <t>Odbočka 45° PVC-U, DN 200/160 hladká pre gravitačnú kanalizáciu KG potrubia, WAVIN</t>
  </si>
  <si>
    <t>-1263981292</t>
  </si>
  <si>
    <t>59</t>
  </si>
  <si>
    <t>877326100</t>
  </si>
  <si>
    <t>Montáž kanalizačnej PVC-U presuvky DN 160</t>
  </si>
  <si>
    <t>257779945</t>
  </si>
  <si>
    <t>60</t>
  </si>
  <si>
    <t>286510009800</t>
  </si>
  <si>
    <t>Presuvka PVC-U, DN 150, 45°  hladká pre gravitačnú kanalizáciu KG potrubia, WAVIN</t>
  </si>
  <si>
    <t>1587465620</t>
  </si>
  <si>
    <t>61</t>
  </si>
  <si>
    <t>877356054</t>
  </si>
  <si>
    <t>Montáž kanalizačnej PVC-U prechodky DN 200/160</t>
  </si>
  <si>
    <t>-1113893047</t>
  </si>
  <si>
    <t>62</t>
  </si>
  <si>
    <t>286510010400</t>
  </si>
  <si>
    <t>Prechodka šachtová PVC-U, DN 200/160 hladká pre gravitačnú kanalizáciu KG potrubia, WAVIN</t>
  </si>
  <si>
    <t>20655029</t>
  </si>
  <si>
    <t>63</t>
  </si>
  <si>
    <t>895941111</t>
  </si>
  <si>
    <t>Zriadenie kanalizačného vpustu uličného z betónových dielcov typ UV-50, UVB-50</t>
  </si>
  <si>
    <t>-495354593</t>
  </si>
  <si>
    <t>64</t>
  </si>
  <si>
    <t>592230001500.S</t>
  </si>
  <si>
    <t>Uličný vpust betónový TBV 6-50, rozmer 600x500x50 mm - dno</t>
  </si>
  <si>
    <t>-980535761</t>
  </si>
  <si>
    <t>65</t>
  </si>
  <si>
    <t>592230001600.S</t>
  </si>
  <si>
    <t>Uličný vpust betónový TBV 9-50, rozmer 600x500x50 mm - stred s otvorom</t>
  </si>
  <si>
    <t>-1138384311</t>
  </si>
  <si>
    <t>66</t>
  </si>
  <si>
    <t>592230001800.S</t>
  </si>
  <si>
    <t>Uličný vpust betónový TBV 11-50, rozmer 600x500x90 mm - horná časť</t>
  </si>
  <si>
    <t>1547454715</t>
  </si>
  <si>
    <t>67</t>
  </si>
  <si>
    <t>592230002300.S</t>
  </si>
  <si>
    <t>Uličný vpust betónový TBV 5-66, rozmer 180x660x100 mm - prstenec</t>
  </si>
  <si>
    <t>-1519748399</t>
  </si>
  <si>
    <t>68</t>
  </si>
  <si>
    <t>895991121</t>
  </si>
  <si>
    <t>Montáž lapača do uličného vpustu</t>
  </si>
  <si>
    <t>1283747456</t>
  </si>
  <si>
    <t>69</t>
  </si>
  <si>
    <t>286630038200</t>
  </si>
  <si>
    <t>Odlučovač ropných látok do uličnej vpuste</t>
  </si>
  <si>
    <t>462460555</t>
  </si>
  <si>
    <t>70</t>
  </si>
  <si>
    <t>899202111</t>
  </si>
  <si>
    <t>Osadenie liatinovej mreže vrátane rámu a koša na bahno hmotnosti jednotlivo nad 50 do 100 kg</t>
  </si>
  <si>
    <t>1918182091</t>
  </si>
  <si>
    <t>71</t>
  </si>
  <si>
    <t>552410003601</t>
  </si>
  <si>
    <t>Mreža liatinová a rám, tr. zaťaženia D 400</t>
  </si>
  <si>
    <t>-2026959788</t>
  </si>
  <si>
    <t>Ostatné konštrukcie a práce-búranie</t>
  </si>
  <si>
    <t>72</t>
  </si>
  <si>
    <t>914001111.S</t>
  </si>
  <si>
    <t>Osadenie a montáž cestnej zvislej dopravnej značky na stĺpik, stĺp, konzolu alebo objekt</t>
  </si>
  <si>
    <t>501166896</t>
  </si>
  <si>
    <t>73</t>
  </si>
  <si>
    <t>914501121.S</t>
  </si>
  <si>
    <t>Montáž stĺpika zvislej dopravnej značky dĺžky do 3,5 m do betónového základu</t>
  </si>
  <si>
    <t>454615615</t>
  </si>
  <si>
    <t>74</t>
  </si>
  <si>
    <t>404490008400.S</t>
  </si>
  <si>
    <t>Stĺpik Zn, d 60 mm/1 bm, pre dopravné značky</t>
  </si>
  <si>
    <t>998448103</t>
  </si>
  <si>
    <t>75</t>
  </si>
  <si>
    <t>914812211.S1</t>
  </si>
  <si>
    <t>Dočasné dopravné značenie - 17 ks</t>
  </si>
  <si>
    <t>kpl</t>
  </si>
  <si>
    <t>187261695</t>
  </si>
  <si>
    <t>76</t>
  </si>
  <si>
    <t>914812211.S2</t>
  </si>
  <si>
    <t>Dočasné dopravné značenie - 20 ks</t>
  </si>
  <si>
    <t>1821671509</t>
  </si>
  <si>
    <t>77</t>
  </si>
  <si>
    <t>915711211.S</t>
  </si>
  <si>
    <t>Vodorovné dopravné značenie striekané farbou deliacich čiar súvislých šírky 125 mm biela základná</t>
  </si>
  <si>
    <t>-489823270</t>
  </si>
  <si>
    <t>78</t>
  </si>
  <si>
    <t>915709112.S</t>
  </si>
  <si>
    <t>Príplatok k cene za reflexnú úpravu balotinovú - deliace čiary</t>
  </si>
  <si>
    <t>1821583424</t>
  </si>
  <si>
    <t>79</t>
  </si>
  <si>
    <t>915721211.S</t>
  </si>
  <si>
    <t>Vodorovné dopravné značenie striekané farbou prechodov pre chodcov, šípky, symboly a pod., biela základná</t>
  </si>
  <si>
    <t>339300205</t>
  </si>
  <si>
    <t>80</t>
  </si>
  <si>
    <t>915709113.S</t>
  </si>
  <si>
    <t>Príplatok k cene za reflexnú úpravu balotinovú - stopčiary, zebry, šipky a pod.</t>
  </si>
  <si>
    <t>211823731</t>
  </si>
  <si>
    <t>81</t>
  </si>
  <si>
    <t>916362111.S</t>
  </si>
  <si>
    <t>Osadenie cestného obrubníka betónového stojatého do lôžka z betónu prostého tr. C 12/15 s bočnou oporou</t>
  </si>
  <si>
    <t>1604454060</t>
  </si>
  <si>
    <t>82</t>
  </si>
  <si>
    <t>592170002200.S</t>
  </si>
  <si>
    <t xml:space="preserve">Obrubník cestný, lxšxv 1000x150x260 mm, skosenie </t>
  </si>
  <si>
    <t>-1869575794</t>
  </si>
  <si>
    <t>83</t>
  </si>
  <si>
    <t>592170001000.S</t>
  </si>
  <si>
    <t>Obrubník cestný, lxšxv 1000x150x260 mm</t>
  </si>
  <si>
    <t>1412535642</t>
  </si>
  <si>
    <t>84</t>
  </si>
  <si>
    <t>916561111.S</t>
  </si>
  <si>
    <t>Osadenie záhonového alebo parkového obrubníka betón., do lôžka z bet. pros. tr. C 12/15 s bočnou oporou</t>
  </si>
  <si>
    <t>-1938428400</t>
  </si>
  <si>
    <t>85</t>
  </si>
  <si>
    <t>592170001800.S</t>
  </si>
  <si>
    <t>Obrubník parkový, lxšxv 1000x50x200 mm, prírodný</t>
  </si>
  <si>
    <t>295925908</t>
  </si>
  <si>
    <t>86</t>
  </si>
  <si>
    <t>919411111.S</t>
  </si>
  <si>
    <t>Čelo priepustu z betónu prostého z rúr DN 300 až DN 500 mm</t>
  </si>
  <si>
    <t>2101390916</t>
  </si>
  <si>
    <t>87</t>
  </si>
  <si>
    <t>919512111.S</t>
  </si>
  <si>
    <t>Zhotovenie priepustu z rúr betónových DN 400</t>
  </si>
  <si>
    <t>818334709</t>
  </si>
  <si>
    <t>88</t>
  </si>
  <si>
    <t>592220001500.S</t>
  </si>
  <si>
    <t>Rúra betónová hrdlová pre splaškové odpadové vody DN 400, dĺžky 2500 mm</t>
  </si>
  <si>
    <t>636404637</t>
  </si>
  <si>
    <t>89</t>
  </si>
  <si>
    <t>919535559.S</t>
  </si>
  <si>
    <t>Obetónovanie rúrového priepustu betónom jednoduchým tr. C 25/30</t>
  </si>
  <si>
    <t>822844130</t>
  </si>
  <si>
    <t>90</t>
  </si>
  <si>
    <t>919720122.S</t>
  </si>
  <si>
    <t>Geomreža pre vystuženie asfaltových vrstiev komunikácií zo sklenných vlákien, pozdĺžna pevnosť v ťahu nad 50 do 100 kN/m</t>
  </si>
  <si>
    <t>-891372728</t>
  </si>
  <si>
    <t>91</t>
  </si>
  <si>
    <t>693210003400</t>
  </si>
  <si>
    <t>Geomreža sklovláknitá GlasGrid, 100 kN/m, výstužná do asfaltových vrstiev vozoviek</t>
  </si>
  <si>
    <t>-138064540</t>
  </si>
  <si>
    <t>92</t>
  </si>
  <si>
    <t>979082113.S</t>
  </si>
  <si>
    <t>Vodorovná doprava sutiny, so zložením a hrubým urovnaním, na vzdialenosť do 1000 m</t>
  </si>
  <si>
    <t>-800192053</t>
  </si>
  <si>
    <t>93</t>
  </si>
  <si>
    <t>979082119.S</t>
  </si>
  <si>
    <t>Príplatok k cene za každých ďalších i začatých 1000 m nad 1000 m pre vodorovnú dopravu sutiny</t>
  </si>
  <si>
    <t>-1538850104</t>
  </si>
  <si>
    <t>94</t>
  </si>
  <si>
    <t>979087212.S</t>
  </si>
  <si>
    <t>Nakladanie na dopravné prostriedky pre vodorovnú dopravu sutiny</t>
  </si>
  <si>
    <t>-2108707478</t>
  </si>
  <si>
    <t>95</t>
  </si>
  <si>
    <t>979089012</t>
  </si>
  <si>
    <t>Poplatok za skladovanie - betón, tehly, dlaždice (17 01) ostatné</t>
  </si>
  <si>
    <t>418226960</t>
  </si>
  <si>
    <t>96</t>
  </si>
  <si>
    <t>979089212</t>
  </si>
  <si>
    <t>Poplatok za skladovanie - bitúmenové zmesi, uholný decht, dechtové výrobky (17 03 ), ostatné</t>
  </si>
  <si>
    <t>544056686</t>
  </si>
  <si>
    <t>99</t>
  </si>
  <si>
    <t>Presun hmôt HSV</t>
  </si>
  <si>
    <t>97</t>
  </si>
  <si>
    <t>998225311.S</t>
  </si>
  <si>
    <t>Presun hmôt pre opravy a údržbu komunikácií a letísk s krytom asfaltovým alebo betónovým</t>
  </si>
  <si>
    <t>1003284775</t>
  </si>
  <si>
    <t>SO-201 Komunikácie, parkoviská a spevnené plochy
SO-202 Úprava MK - ul. Rázusova</t>
  </si>
  <si>
    <t>Náklady z rozpočtu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</si>
</sst>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0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3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3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>
      <alignment horizontal="center" vertical="center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4.5"/>
  <cols>
    <col min="1" max="1" width="8.33203125" style="1" customWidth="1"/>
    <col min="2" max="2" width="1.6640625" style="1" customWidth="1"/>
    <col min="3" max="3" width="4.10937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4414062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44140625" style="1" customWidth="1"/>
    <col min="42" max="42" width="4.109375" style="1" customWidth="1"/>
    <col min="43" max="43" width="15.6640625" style="1" hidden="1" customWidth="1"/>
    <col min="44" max="44" width="13.6640625" style="1" customWidth="1"/>
    <col min="45" max="47" width="25.7773437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09375" style="1" hidden="1" customWidth="1"/>
    <col min="54" max="54" width="25" style="1" hidden="1" customWidth="1"/>
    <col min="55" max="55" width="21.6640625" style="1" hidden="1" customWidth="1"/>
    <col min="56" max="56" width="19.109375" style="1" hidden="1" customWidth="1"/>
    <col min="57" max="57" width="66.44140625" style="1" customWidth="1"/>
    <col min="71" max="91" width="9.33203125" style="1" hidden="1"/>
  </cols>
  <sheetData>
    <row r="1" spans="1:74" ht="10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7" customHeight="1">
      <c r="AR2" s="206" t="s">
        <v>5</v>
      </c>
      <c r="AS2" s="172"/>
      <c r="AT2" s="172"/>
      <c r="AU2" s="172"/>
      <c r="AV2" s="172"/>
      <c r="AW2" s="172"/>
      <c r="AX2" s="172"/>
      <c r="AY2" s="172"/>
      <c r="AZ2" s="172"/>
      <c r="BA2" s="172"/>
      <c r="BB2" s="172"/>
      <c r="BC2" s="172"/>
      <c r="BD2" s="172"/>
      <c r="BE2" s="172"/>
      <c r="BS2" s="14" t="s">
        <v>6</v>
      </c>
      <c r="BT2" s="14" t="s">
        <v>7</v>
      </c>
    </row>
    <row r="3" spans="1:74" s="1" customFormat="1" ht="7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8</v>
      </c>
      <c r="BT3" s="14" t="s">
        <v>7</v>
      </c>
    </row>
    <row r="4" spans="1:74" s="1" customFormat="1" ht="25" customHeight="1">
      <c r="B4" s="17"/>
      <c r="D4" s="18" t="s">
        <v>9</v>
      </c>
      <c r="AR4" s="17"/>
      <c r="AS4" s="19" t="s">
        <v>10</v>
      </c>
      <c r="BE4" s="20" t="s">
        <v>11</v>
      </c>
      <c r="BS4" s="14" t="s">
        <v>12</v>
      </c>
    </row>
    <row r="5" spans="1:74" s="1" customFormat="1" ht="12" customHeight="1">
      <c r="B5" s="17"/>
      <c r="D5" s="21" t="s">
        <v>13</v>
      </c>
      <c r="K5" s="171" t="s">
        <v>14</v>
      </c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72"/>
      <c r="AD5" s="172"/>
      <c r="AE5" s="172"/>
      <c r="AF5" s="172"/>
      <c r="AG5" s="172"/>
      <c r="AH5" s="172"/>
      <c r="AI5" s="172"/>
      <c r="AJ5" s="172"/>
      <c r="AK5" s="172"/>
      <c r="AL5" s="172"/>
      <c r="AM5" s="172"/>
      <c r="AN5" s="172"/>
      <c r="AO5" s="172"/>
      <c r="AR5" s="17"/>
      <c r="BE5" s="168" t="s">
        <v>15</v>
      </c>
      <c r="BS5" s="14" t="s">
        <v>8</v>
      </c>
    </row>
    <row r="6" spans="1:74" s="1" customFormat="1" ht="37" customHeight="1">
      <c r="B6" s="17"/>
      <c r="D6" s="23" t="s">
        <v>16</v>
      </c>
      <c r="K6" s="173" t="s">
        <v>17</v>
      </c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72"/>
      <c r="AD6" s="172"/>
      <c r="AE6" s="172"/>
      <c r="AF6" s="172"/>
      <c r="AG6" s="172"/>
      <c r="AH6" s="172"/>
      <c r="AI6" s="172"/>
      <c r="AJ6" s="172"/>
      <c r="AK6" s="172"/>
      <c r="AL6" s="172"/>
      <c r="AM6" s="172"/>
      <c r="AN6" s="172"/>
      <c r="AO6" s="172"/>
      <c r="AR6" s="17"/>
      <c r="BE6" s="169"/>
      <c r="BS6" s="14" t="s">
        <v>8</v>
      </c>
    </row>
    <row r="7" spans="1:74" s="1" customFormat="1" ht="12" customHeight="1">
      <c r="B7" s="17"/>
      <c r="D7" s="24" t="s">
        <v>18</v>
      </c>
      <c r="K7" s="22" t="s">
        <v>1</v>
      </c>
      <c r="AK7" s="24" t="s">
        <v>19</v>
      </c>
      <c r="AN7" s="22" t="s">
        <v>1</v>
      </c>
      <c r="AR7" s="17"/>
      <c r="BE7" s="169"/>
      <c r="BS7" s="14" t="s">
        <v>8</v>
      </c>
    </row>
    <row r="8" spans="1:74" s="1" customFormat="1" ht="12" customHeight="1">
      <c r="B8" s="17"/>
      <c r="D8" s="24" t="s">
        <v>20</v>
      </c>
      <c r="K8" s="22" t="s">
        <v>21</v>
      </c>
      <c r="AK8" s="24" t="s">
        <v>22</v>
      </c>
      <c r="AN8" s="25" t="s">
        <v>23</v>
      </c>
      <c r="AR8" s="17"/>
      <c r="BE8" s="169"/>
      <c r="BS8" s="14" t="s">
        <v>8</v>
      </c>
    </row>
    <row r="9" spans="1:74" s="1" customFormat="1" ht="14.4" customHeight="1">
      <c r="B9" s="17"/>
      <c r="AR9" s="17"/>
      <c r="BE9" s="169"/>
      <c r="BS9" s="14" t="s">
        <v>8</v>
      </c>
    </row>
    <row r="10" spans="1:74" s="1" customFormat="1" ht="12" customHeight="1">
      <c r="B10" s="17"/>
      <c r="D10" s="24" t="s">
        <v>24</v>
      </c>
      <c r="AK10" s="24" t="s">
        <v>25</v>
      </c>
      <c r="AN10" s="22" t="s">
        <v>1</v>
      </c>
      <c r="AR10" s="17"/>
      <c r="BE10" s="169"/>
      <c r="BS10" s="14" t="s">
        <v>8</v>
      </c>
    </row>
    <row r="11" spans="1:74" s="1" customFormat="1" ht="18.5" customHeight="1">
      <c r="B11" s="17"/>
      <c r="E11" s="22" t="s">
        <v>26</v>
      </c>
      <c r="AK11" s="24" t="s">
        <v>27</v>
      </c>
      <c r="AN11" s="22" t="s">
        <v>1</v>
      </c>
      <c r="AR11" s="17"/>
      <c r="BE11" s="169"/>
      <c r="BS11" s="14" t="s">
        <v>8</v>
      </c>
    </row>
    <row r="12" spans="1:74" s="1" customFormat="1" ht="7" customHeight="1">
      <c r="B12" s="17"/>
      <c r="AR12" s="17"/>
      <c r="BE12" s="169"/>
      <c r="BS12" s="14" t="s">
        <v>8</v>
      </c>
    </row>
    <row r="13" spans="1:74" s="1" customFormat="1" ht="12" customHeight="1">
      <c r="B13" s="17"/>
      <c r="D13" s="24" t="s">
        <v>28</v>
      </c>
      <c r="AK13" s="24" t="s">
        <v>25</v>
      </c>
      <c r="AN13" s="26" t="s">
        <v>29</v>
      </c>
      <c r="AR13" s="17"/>
      <c r="BE13" s="169"/>
      <c r="BS13" s="14" t="s">
        <v>8</v>
      </c>
    </row>
    <row r="14" spans="1:74" ht="12.5">
      <c r="B14" s="17"/>
      <c r="E14" s="174" t="s">
        <v>29</v>
      </c>
      <c r="F14" s="175"/>
      <c r="G14" s="175"/>
      <c r="H14" s="175"/>
      <c r="I14" s="175"/>
      <c r="J14" s="175"/>
      <c r="K14" s="175"/>
      <c r="L14" s="175"/>
      <c r="M14" s="175"/>
      <c r="N14" s="175"/>
      <c r="O14" s="175"/>
      <c r="P14" s="175"/>
      <c r="Q14" s="175"/>
      <c r="R14" s="175"/>
      <c r="S14" s="175"/>
      <c r="T14" s="175"/>
      <c r="U14" s="175"/>
      <c r="V14" s="175"/>
      <c r="W14" s="175"/>
      <c r="X14" s="175"/>
      <c r="Y14" s="175"/>
      <c r="Z14" s="175"/>
      <c r="AA14" s="175"/>
      <c r="AB14" s="175"/>
      <c r="AC14" s="175"/>
      <c r="AD14" s="175"/>
      <c r="AE14" s="175"/>
      <c r="AF14" s="175"/>
      <c r="AG14" s="175"/>
      <c r="AH14" s="175"/>
      <c r="AI14" s="175"/>
      <c r="AJ14" s="175"/>
      <c r="AK14" s="24" t="s">
        <v>27</v>
      </c>
      <c r="AN14" s="26" t="s">
        <v>29</v>
      </c>
      <c r="AR14" s="17"/>
      <c r="BE14" s="169"/>
      <c r="BS14" s="14" t="s">
        <v>8</v>
      </c>
    </row>
    <row r="15" spans="1:74" s="1" customFormat="1" ht="7" customHeight="1">
      <c r="B15" s="17"/>
      <c r="AR15" s="17"/>
      <c r="BE15" s="169"/>
      <c r="BS15" s="14" t="s">
        <v>30</v>
      </c>
    </row>
    <row r="16" spans="1:74" s="1" customFormat="1" ht="12" customHeight="1">
      <c r="B16" s="17"/>
      <c r="D16" s="24" t="s">
        <v>31</v>
      </c>
      <c r="AK16" s="24" t="s">
        <v>25</v>
      </c>
      <c r="AN16" s="22" t="s">
        <v>1</v>
      </c>
      <c r="AR16" s="17"/>
      <c r="BE16" s="169"/>
      <c r="BS16" s="14" t="s">
        <v>30</v>
      </c>
    </row>
    <row r="17" spans="1:71" s="1" customFormat="1" ht="18.5" customHeight="1">
      <c r="B17" s="17"/>
      <c r="E17" s="22" t="s">
        <v>32</v>
      </c>
      <c r="AK17" s="24" t="s">
        <v>27</v>
      </c>
      <c r="AN17" s="22" t="s">
        <v>1</v>
      </c>
      <c r="AR17" s="17"/>
      <c r="BE17" s="169"/>
      <c r="BS17" s="14" t="s">
        <v>30</v>
      </c>
    </row>
    <row r="18" spans="1:71" s="1" customFormat="1" ht="7" customHeight="1">
      <c r="B18" s="17"/>
      <c r="AR18" s="17"/>
      <c r="BE18" s="169"/>
      <c r="BS18" s="14" t="s">
        <v>8</v>
      </c>
    </row>
    <row r="19" spans="1:71" s="1" customFormat="1" ht="12" customHeight="1">
      <c r="B19" s="17"/>
      <c r="D19" s="24" t="s">
        <v>33</v>
      </c>
      <c r="AK19" s="24" t="s">
        <v>25</v>
      </c>
      <c r="AN19" s="22" t="s">
        <v>1</v>
      </c>
      <c r="AR19" s="17"/>
      <c r="BE19" s="169"/>
      <c r="BS19" s="14" t="s">
        <v>8</v>
      </c>
    </row>
    <row r="20" spans="1:71" s="1" customFormat="1" ht="18.5" customHeight="1">
      <c r="B20" s="17"/>
      <c r="E20" s="22" t="s">
        <v>21</v>
      </c>
      <c r="AK20" s="24" t="s">
        <v>27</v>
      </c>
      <c r="AN20" s="22" t="s">
        <v>1</v>
      </c>
      <c r="AR20" s="17"/>
      <c r="BE20" s="169"/>
      <c r="BS20" s="14" t="s">
        <v>30</v>
      </c>
    </row>
    <row r="21" spans="1:71" s="1" customFormat="1" ht="7" customHeight="1">
      <c r="B21" s="17"/>
      <c r="AR21" s="17"/>
      <c r="BE21" s="169"/>
    </row>
    <row r="22" spans="1:71" s="1" customFormat="1" ht="12" customHeight="1">
      <c r="B22" s="17"/>
      <c r="D22" s="24" t="s">
        <v>34</v>
      </c>
      <c r="AR22" s="17"/>
      <c r="BE22" s="169"/>
    </row>
    <row r="23" spans="1:71" s="1" customFormat="1" ht="16.5" customHeight="1">
      <c r="B23" s="17"/>
      <c r="E23" s="176" t="s">
        <v>1</v>
      </c>
      <c r="F23" s="176"/>
      <c r="G23" s="176"/>
      <c r="H23" s="176"/>
      <c r="I23" s="176"/>
      <c r="J23" s="176"/>
      <c r="K23" s="176"/>
      <c r="L23" s="176"/>
      <c r="M23" s="176"/>
      <c r="N23" s="176"/>
      <c r="O23" s="176"/>
      <c r="P23" s="176"/>
      <c r="Q23" s="176"/>
      <c r="R23" s="176"/>
      <c r="S23" s="176"/>
      <c r="T23" s="176"/>
      <c r="U23" s="176"/>
      <c r="V23" s="176"/>
      <c r="W23" s="176"/>
      <c r="X23" s="176"/>
      <c r="Y23" s="176"/>
      <c r="Z23" s="176"/>
      <c r="AA23" s="176"/>
      <c r="AB23" s="176"/>
      <c r="AC23" s="176"/>
      <c r="AD23" s="176"/>
      <c r="AE23" s="176"/>
      <c r="AF23" s="176"/>
      <c r="AG23" s="176"/>
      <c r="AH23" s="176"/>
      <c r="AI23" s="176"/>
      <c r="AJ23" s="176"/>
      <c r="AK23" s="176"/>
      <c r="AL23" s="176"/>
      <c r="AM23" s="176"/>
      <c r="AN23" s="176"/>
      <c r="AR23" s="17"/>
      <c r="BE23" s="169"/>
    </row>
    <row r="24" spans="1:71" s="1" customFormat="1" ht="7" customHeight="1">
      <c r="B24" s="17"/>
      <c r="AR24" s="17"/>
      <c r="BE24" s="169"/>
    </row>
    <row r="25" spans="1:71" s="1" customFormat="1" ht="7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169"/>
    </row>
    <row r="26" spans="1:71" s="2" customFormat="1" ht="25.9" customHeight="1">
      <c r="A26" s="29"/>
      <c r="B26" s="30"/>
      <c r="C26" s="29"/>
      <c r="D26" s="31" t="s">
        <v>35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177">
        <f>ROUND(AG94,2)</f>
        <v>0</v>
      </c>
      <c r="AL26" s="178"/>
      <c r="AM26" s="178"/>
      <c r="AN26" s="178"/>
      <c r="AO26" s="178"/>
      <c r="AP26" s="29"/>
      <c r="AQ26" s="29"/>
      <c r="AR26" s="30"/>
      <c r="BE26" s="169"/>
    </row>
    <row r="27" spans="1:71" s="2" customFormat="1" ht="7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169"/>
    </row>
    <row r="28" spans="1:71" s="2" customFormat="1" ht="12.5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179" t="s">
        <v>36</v>
      </c>
      <c r="M28" s="179"/>
      <c r="N28" s="179"/>
      <c r="O28" s="179"/>
      <c r="P28" s="179"/>
      <c r="Q28" s="29"/>
      <c r="R28" s="29"/>
      <c r="S28" s="29"/>
      <c r="T28" s="29"/>
      <c r="U28" s="29"/>
      <c r="V28" s="29"/>
      <c r="W28" s="179" t="s">
        <v>37</v>
      </c>
      <c r="X28" s="179"/>
      <c r="Y28" s="179"/>
      <c r="Z28" s="179"/>
      <c r="AA28" s="179"/>
      <c r="AB28" s="179"/>
      <c r="AC28" s="179"/>
      <c r="AD28" s="179"/>
      <c r="AE28" s="179"/>
      <c r="AF28" s="29"/>
      <c r="AG28" s="29"/>
      <c r="AH28" s="29"/>
      <c r="AI28" s="29"/>
      <c r="AJ28" s="29"/>
      <c r="AK28" s="179" t="s">
        <v>38</v>
      </c>
      <c r="AL28" s="179"/>
      <c r="AM28" s="179"/>
      <c r="AN28" s="179"/>
      <c r="AO28" s="179"/>
      <c r="AP28" s="29"/>
      <c r="AQ28" s="29"/>
      <c r="AR28" s="30"/>
      <c r="BE28" s="169"/>
    </row>
    <row r="29" spans="1:71" s="3" customFormat="1" ht="14.4" customHeight="1">
      <c r="B29" s="34"/>
      <c r="D29" s="24" t="s">
        <v>39</v>
      </c>
      <c r="F29" s="24" t="s">
        <v>40</v>
      </c>
      <c r="L29" s="182">
        <v>0.2</v>
      </c>
      <c r="M29" s="181"/>
      <c r="N29" s="181"/>
      <c r="O29" s="181"/>
      <c r="P29" s="181"/>
      <c r="W29" s="180">
        <f>ROUND(AZ94, 2)</f>
        <v>0</v>
      </c>
      <c r="X29" s="181"/>
      <c r="Y29" s="181"/>
      <c r="Z29" s="181"/>
      <c r="AA29" s="181"/>
      <c r="AB29" s="181"/>
      <c r="AC29" s="181"/>
      <c r="AD29" s="181"/>
      <c r="AE29" s="181"/>
      <c r="AK29" s="180">
        <f>ROUND(AV94, 2)</f>
        <v>0</v>
      </c>
      <c r="AL29" s="181"/>
      <c r="AM29" s="181"/>
      <c r="AN29" s="181"/>
      <c r="AO29" s="181"/>
      <c r="AR29" s="34"/>
      <c r="BE29" s="170"/>
    </row>
    <row r="30" spans="1:71" s="3" customFormat="1" ht="14.4" customHeight="1">
      <c r="B30" s="34"/>
      <c r="F30" s="24" t="s">
        <v>41</v>
      </c>
      <c r="L30" s="182">
        <v>0.2</v>
      </c>
      <c r="M30" s="181"/>
      <c r="N30" s="181"/>
      <c r="O30" s="181"/>
      <c r="P30" s="181"/>
      <c r="W30" s="180">
        <f>ROUND(BA94, 2)</f>
        <v>0</v>
      </c>
      <c r="X30" s="181"/>
      <c r="Y30" s="181"/>
      <c r="Z30" s="181"/>
      <c r="AA30" s="181"/>
      <c r="AB30" s="181"/>
      <c r="AC30" s="181"/>
      <c r="AD30" s="181"/>
      <c r="AE30" s="181"/>
      <c r="AK30" s="180">
        <f>ROUND(AW94, 2)</f>
        <v>0</v>
      </c>
      <c r="AL30" s="181"/>
      <c r="AM30" s="181"/>
      <c r="AN30" s="181"/>
      <c r="AO30" s="181"/>
      <c r="AR30" s="34"/>
      <c r="BE30" s="170"/>
    </row>
    <row r="31" spans="1:71" s="3" customFormat="1" ht="14.4" hidden="1" customHeight="1">
      <c r="B31" s="34"/>
      <c r="F31" s="24" t="s">
        <v>42</v>
      </c>
      <c r="L31" s="182">
        <v>0.2</v>
      </c>
      <c r="M31" s="181"/>
      <c r="N31" s="181"/>
      <c r="O31" s="181"/>
      <c r="P31" s="181"/>
      <c r="W31" s="180">
        <f>ROUND(BB94, 2)</f>
        <v>0</v>
      </c>
      <c r="X31" s="181"/>
      <c r="Y31" s="181"/>
      <c r="Z31" s="181"/>
      <c r="AA31" s="181"/>
      <c r="AB31" s="181"/>
      <c r="AC31" s="181"/>
      <c r="AD31" s="181"/>
      <c r="AE31" s="181"/>
      <c r="AK31" s="180">
        <v>0</v>
      </c>
      <c r="AL31" s="181"/>
      <c r="AM31" s="181"/>
      <c r="AN31" s="181"/>
      <c r="AO31" s="181"/>
      <c r="AR31" s="34"/>
      <c r="BE31" s="170"/>
    </row>
    <row r="32" spans="1:71" s="3" customFormat="1" ht="14.4" hidden="1" customHeight="1">
      <c r="B32" s="34"/>
      <c r="F32" s="24" t="s">
        <v>43</v>
      </c>
      <c r="L32" s="182">
        <v>0.2</v>
      </c>
      <c r="M32" s="181"/>
      <c r="N32" s="181"/>
      <c r="O32" s="181"/>
      <c r="P32" s="181"/>
      <c r="W32" s="180">
        <f>ROUND(BC94, 2)</f>
        <v>0</v>
      </c>
      <c r="X32" s="181"/>
      <c r="Y32" s="181"/>
      <c r="Z32" s="181"/>
      <c r="AA32" s="181"/>
      <c r="AB32" s="181"/>
      <c r="AC32" s="181"/>
      <c r="AD32" s="181"/>
      <c r="AE32" s="181"/>
      <c r="AK32" s="180">
        <v>0</v>
      </c>
      <c r="AL32" s="181"/>
      <c r="AM32" s="181"/>
      <c r="AN32" s="181"/>
      <c r="AO32" s="181"/>
      <c r="AR32" s="34"/>
      <c r="BE32" s="170"/>
    </row>
    <row r="33" spans="1:57" s="3" customFormat="1" ht="14.4" hidden="1" customHeight="1">
      <c r="B33" s="34"/>
      <c r="F33" s="24" t="s">
        <v>44</v>
      </c>
      <c r="L33" s="182">
        <v>0</v>
      </c>
      <c r="M33" s="181"/>
      <c r="N33" s="181"/>
      <c r="O33" s="181"/>
      <c r="P33" s="181"/>
      <c r="W33" s="180">
        <f>ROUND(BD94, 2)</f>
        <v>0</v>
      </c>
      <c r="X33" s="181"/>
      <c r="Y33" s="181"/>
      <c r="Z33" s="181"/>
      <c r="AA33" s="181"/>
      <c r="AB33" s="181"/>
      <c r="AC33" s="181"/>
      <c r="AD33" s="181"/>
      <c r="AE33" s="181"/>
      <c r="AK33" s="180">
        <v>0</v>
      </c>
      <c r="AL33" s="181"/>
      <c r="AM33" s="181"/>
      <c r="AN33" s="181"/>
      <c r="AO33" s="181"/>
      <c r="AR33" s="34"/>
      <c r="BE33" s="170"/>
    </row>
    <row r="34" spans="1:57" s="2" customFormat="1" ht="7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169"/>
    </row>
    <row r="35" spans="1:57" s="2" customFormat="1" ht="25.9" customHeight="1">
      <c r="A35" s="29"/>
      <c r="B35" s="30"/>
      <c r="C35" s="35"/>
      <c r="D35" s="36" t="s">
        <v>45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46</v>
      </c>
      <c r="U35" s="37"/>
      <c r="V35" s="37"/>
      <c r="W35" s="37"/>
      <c r="X35" s="183" t="s">
        <v>47</v>
      </c>
      <c r="Y35" s="184"/>
      <c r="Z35" s="184"/>
      <c r="AA35" s="184"/>
      <c r="AB35" s="184"/>
      <c r="AC35" s="37"/>
      <c r="AD35" s="37"/>
      <c r="AE35" s="37"/>
      <c r="AF35" s="37"/>
      <c r="AG35" s="37"/>
      <c r="AH35" s="37"/>
      <c r="AI35" s="37"/>
      <c r="AJ35" s="37"/>
      <c r="AK35" s="185">
        <f>SUM(AK26:AK33)</f>
        <v>0</v>
      </c>
      <c r="AL35" s="184"/>
      <c r="AM35" s="184"/>
      <c r="AN35" s="184"/>
      <c r="AO35" s="186"/>
      <c r="AP35" s="35"/>
      <c r="AQ35" s="35"/>
      <c r="AR35" s="30"/>
      <c r="BE35" s="29"/>
    </row>
    <row r="36" spans="1:57" s="2" customFormat="1" ht="7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4" customHeight="1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4" customHeight="1">
      <c r="B38" s="17"/>
      <c r="AR38" s="17"/>
    </row>
    <row r="39" spans="1:57" s="1" customFormat="1" ht="14.4" customHeight="1">
      <c r="B39" s="17"/>
      <c r="AR39" s="17"/>
    </row>
    <row r="40" spans="1:57" s="1" customFormat="1" ht="14.4" customHeight="1">
      <c r="B40" s="17"/>
      <c r="AR40" s="17"/>
    </row>
    <row r="41" spans="1:57" s="1" customFormat="1" ht="14.4" customHeight="1">
      <c r="B41" s="17"/>
      <c r="AR41" s="17"/>
    </row>
    <row r="42" spans="1:57" s="1" customFormat="1" ht="14.4" customHeight="1">
      <c r="B42" s="17"/>
      <c r="AR42" s="17"/>
    </row>
    <row r="43" spans="1:57" s="1" customFormat="1" ht="14.4" customHeight="1">
      <c r="B43" s="17"/>
      <c r="AR43" s="17"/>
    </row>
    <row r="44" spans="1:57" s="1" customFormat="1" ht="14.4" customHeight="1">
      <c r="B44" s="17"/>
      <c r="AR44" s="17"/>
    </row>
    <row r="45" spans="1:57" s="1" customFormat="1" ht="14.4" customHeight="1">
      <c r="B45" s="17"/>
      <c r="AR45" s="17"/>
    </row>
    <row r="46" spans="1:57" s="1" customFormat="1" ht="14.4" customHeight="1">
      <c r="B46" s="17"/>
      <c r="AR46" s="17"/>
    </row>
    <row r="47" spans="1:57" s="1" customFormat="1" ht="14.4" customHeight="1">
      <c r="B47" s="17"/>
      <c r="AR47" s="17"/>
    </row>
    <row r="48" spans="1:57" s="1" customFormat="1" ht="14.4" customHeight="1">
      <c r="B48" s="17"/>
      <c r="AR48" s="17"/>
    </row>
    <row r="49" spans="1:57" s="2" customFormat="1" ht="14.4" customHeight="1">
      <c r="B49" s="39"/>
      <c r="D49" s="40" t="s">
        <v>48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49</v>
      </c>
      <c r="AI49" s="41"/>
      <c r="AJ49" s="41"/>
      <c r="AK49" s="41"/>
      <c r="AL49" s="41"/>
      <c r="AM49" s="41"/>
      <c r="AN49" s="41"/>
      <c r="AO49" s="41"/>
      <c r="AR49" s="39"/>
    </row>
    <row r="50" spans="1:57" ht="10">
      <c r="B50" s="17"/>
      <c r="AR50" s="17"/>
    </row>
    <row r="51" spans="1:57" ht="10">
      <c r="B51" s="17"/>
      <c r="AR51" s="17"/>
    </row>
    <row r="52" spans="1:57" ht="10">
      <c r="B52" s="17"/>
      <c r="AR52" s="17"/>
    </row>
    <row r="53" spans="1:57" ht="10">
      <c r="B53" s="17"/>
      <c r="AR53" s="17"/>
    </row>
    <row r="54" spans="1:57" ht="10">
      <c r="B54" s="17"/>
      <c r="AR54" s="17"/>
    </row>
    <row r="55" spans="1:57" ht="10">
      <c r="B55" s="17"/>
      <c r="AR55" s="17"/>
    </row>
    <row r="56" spans="1:57" ht="10">
      <c r="B56" s="17"/>
      <c r="AR56" s="17"/>
    </row>
    <row r="57" spans="1:57" ht="10">
      <c r="B57" s="17"/>
      <c r="AR57" s="17"/>
    </row>
    <row r="58" spans="1:57" ht="10">
      <c r="B58" s="17"/>
      <c r="AR58" s="17"/>
    </row>
    <row r="59" spans="1:57" ht="10">
      <c r="B59" s="17"/>
      <c r="AR59" s="17"/>
    </row>
    <row r="60" spans="1:57" s="2" customFormat="1" ht="12.5">
      <c r="A60" s="29"/>
      <c r="B60" s="30"/>
      <c r="C60" s="29"/>
      <c r="D60" s="42" t="s">
        <v>50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2" t="s">
        <v>51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2" t="s">
        <v>50</v>
      </c>
      <c r="AI60" s="32"/>
      <c r="AJ60" s="32"/>
      <c r="AK60" s="32"/>
      <c r="AL60" s="32"/>
      <c r="AM60" s="42" t="s">
        <v>51</v>
      </c>
      <c r="AN60" s="32"/>
      <c r="AO60" s="32"/>
      <c r="AP60" s="29"/>
      <c r="AQ60" s="29"/>
      <c r="AR60" s="30"/>
      <c r="BE60" s="29"/>
    </row>
    <row r="61" spans="1:57" ht="10">
      <c r="B61" s="17"/>
      <c r="AR61" s="17"/>
    </row>
    <row r="62" spans="1:57" ht="10">
      <c r="B62" s="17"/>
      <c r="AR62" s="17"/>
    </row>
    <row r="63" spans="1:57" ht="10">
      <c r="B63" s="17"/>
      <c r="AR63" s="17"/>
    </row>
    <row r="64" spans="1:57" s="2" customFormat="1" ht="13">
      <c r="A64" s="29"/>
      <c r="B64" s="30"/>
      <c r="C64" s="29"/>
      <c r="D64" s="40" t="s">
        <v>52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53</v>
      </c>
      <c r="AI64" s="43"/>
      <c r="AJ64" s="43"/>
      <c r="AK64" s="43"/>
      <c r="AL64" s="43"/>
      <c r="AM64" s="43"/>
      <c r="AN64" s="43"/>
      <c r="AO64" s="43"/>
      <c r="AP64" s="29"/>
      <c r="AQ64" s="29"/>
      <c r="AR64" s="30"/>
      <c r="BE64" s="29"/>
    </row>
    <row r="65" spans="1:57" ht="10">
      <c r="B65" s="17"/>
      <c r="AR65" s="17"/>
    </row>
    <row r="66" spans="1:57" ht="10">
      <c r="B66" s="17"/>
      <c r="AR66" s="17"/>
    </row>
    <row r="67" spans="1:57" ht="10">
      <c r="B67" s="17"/>
      <c r="AR67" s="17"/>
    </row>
    <row r="68" spans="1:57" ht="10">
      <c r="B68" s="17"/>
      <c r="AR68" s="17"/>
    </row>
    <row r="69" spans="1:57" ht="10">
      <c r="B69" s="17"/>
      <c r="AR69" s="17"/>
    </row>
    <row r="70" spans="1:57" ht="10">
      <c r="B70" s="17"/>
      <c r="AR70" s="17"/>
    </row>
    <row r="71" spans="1:57" ht="10">
      <c r="B71" s="17"/>
      <c r="AR71" s="17"/>
    </row>
    <row r="72" spans="1:57" ht="10">
      <c r="B72" s="17"/>
      <c r="AR72" s="17"/>
    </row>
    <row r="73" spans="1:57" ht="10">
      <c r="B73" s="17"/>
      <c r="AR73" s="17"/>
    </row>
    <row r="74" spans="1:57" ht="10">
      <c r="B74" s="17"/>
      <c r="AR74" s="17"/>
    </row>
    <row r="75" spans="1:57" s="2" customFormat="1" ht="12.5">
      <c r="A75" s="29"/>
      <c r="B75" s="30"/>
      <c r="C75" s="29"/>
      <c r="D75" s="42" t="s">
        <v>50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2" t="s">
        <v>51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2" t="s">
        <v>50</v>
      </c>
      <c r="AI75" s="32"/>
      <c r="AJ75" s="32"/>
      <c r="AK75" s="32"/>
      <c r="AL75" s="32"/>
      <c r="AM75" s="42" t="s">
        <v>51</v>
      </c>
      <c r="AN75" s="32"/>
      <c r="AO75" s="32"/>
      <c r="AP75" s="29"/>
      <c r="AQ75" s="29"/>
      <c r="AR75" s="30"/>
      <c r="BE75" s="29"/>
    </row>
    <row r="76" spans="1:57" s="2" customFormat="1" ht="10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7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0"/>
      <c r="BE77" s="29"/>
    </row>
    <row r="81" spans="1:91" s="2" customFormat="1" ht="7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0"/>
      <c r="BE81" s="29"/>
    </row>
    <row r="82" spans="1:91" s="2" customFormat="1" ht="25" customHeight="1">
      <c r="A82" s="29"/>
      <c r="B82" s="30"/>
      <c r="C82" s="18" t="s">
        <v>54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1" s="2" customFormat="1" ht="7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1" s="4" customFormat="1" ht="12" customHeight="1">
      <c r="B84" s="48"/>
      <c r="C84" s="24" t="s">
        <v>13</v>
      </c>
      <c r="L84" s="4" t="str">
        <f>K5</f>
        <v>03</v>
      </c>
      <c r="AR84" s="48"/>
    </row>
    <row r="85" spans="1:91" s="5" customFormat="1" ht="37" customHeight="1">
      <c r="B85" s="49"/>
      <c r="C85" s="50" t="s">
        <v>16</v>
      </c>
      <c r="L85" s="187" t="str">
        <f>K6</f>
        <v>Zariadenie pre seniorov - Smižany</v>
      </c>
      <c r="M85" s="188"/>
      <c r="N85" s="188"/>
      <c r="O85" s="188"/>
      <c r="P85" s="188"/>
      <c r="Q85" s="188"/>
      <c r="R85" s="188"/>
      <c r="S85" s="188"/>
      <c r="T85" s="188"/>
      <c r="U85" s="188"/>
      <c r="V85" s="188"/>
      <c r="W85" s="188"/>
      <c r="X85" s="188"/>
      <c r="Y85" s="188"/>
      <c r="Z85" s="188"/>
      <c r="AA85" s="188"/>
      <c r="AB85" s="188"/>
      <c r="AC85" s="188"/>
      <c r="AD85" s="188"/>
      <c r="AE85" s="188"/>
      <c r="AF85" s="188"/>
      <c r="AG85" s="188"/>
      <c r="AH85" s="188"/>
      <c r="AI85" s="188"/>
      <c r="AJ85" s="188"/>
      <c r="AK85" s="188"/>
      <c r="AL85" s="188"/>
      <c r="AM85" s="188"/>
      <c r="AN85" s="188"/>
      <c r="AO85" s="188"/>
      <c r="AR85" s="49"/>
    </row>
    <row r="86" spans="1:91" s="2" customFormat="1" ht="7" customHeight="1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1" s="2" customFormat="1" ht="12" customHeight="1">
      <c r="A87" s="29"/>
      <c r="B87" s="30"/>
      <c r="C87" s="24" t="s">
        <v>20</v>
      </c>
      <c r="D87" s="29"/>
      <c r="E87" s="29"/>
      <c r="F87" s="29"/>
      <c r="G87" s="29"/>
      <c r="H87" s="29"/>
      <c r="I87" s="29"/>
      <c r="J87" s="29"/>
      <c r="K87" s="29"/>
      <c r="L87" s="51" t="str">
        <f>IF(K8="","",K8)</f>
        <v xml:space="preserve"> 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4" t="s">
        <v>22</v>
      </c>
      <c r="AJ87" s="29"/>
      <c r="AK87" s="29"/>
      <c r="AL87" s="29"/>
      <c r="AM87" s="189" t="str">
        <f>IF(AN8= "","",AN8)</f>
        <v>14. 12. 2020</v>
      </c>
      <c r="AN87" s="189"/>
      <c r="AO87" s="29"/>
      <c r="AP87" s="29"/>
      <c r="AQ87" s="29"/>
      <c r="AR87" s="30"/>
      <c r="BE87" s="29"/>
    </row>
    <row r="88" spans="1:91" s="2" customFormat="1" ht="7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1" s="2" customFormat="1" ht="25.65" customHeight="1">
      <c r="A89" s="29"/>
      <c r="B89" s="30"/>
      <c r="C89" s="24" t="s">
        <v>24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>Obec Smižany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4" t="s">
        <v>31</v>
      </c>
      <c r="AJ89" s="29"/>
      <c r="AK89" s="29"/>
      <c r="AL89" s="29"/>
      <c r="AM89" s="190" t="str">
        <f>IF(E17="","",E17)</f>
        <v>Ing. Martina Tešľová - KAME</v>
      </c>
      <c r="AN89" s="191"/>
      <c r="AO89" s="191"/>
      <c r="AP89" s="191"/>
      <c r="AQ89" s="29"/>
      <c r="AR89" s="30"/>
      <c r="AS89" s="192" t="s">
        <v>55</v>
      </c>
      <c r="AT89" s="193"/>
      <c r="AU89" s="53"/>
      <c r="AV89" s="53"/>
      <c r="AW89" s="53"/>
      <c r="AX89" s="53"/>
      <c r="AY89" s="53"/>
      <c r="AZ89" s="53"/>
      <c r="BA89" s="53"/>
      <c r="BB89" s="53"/>
      <c r="BC89" s="53"/>
      <c r="BD89" s="54"/>
      <c r="BE89" s="29"/>
    </row>
    <row r="90" spans="1:91" s="2" customFormat="1" ht="15.15" customHeight="1">
      <c r="A90" s="29"/>
      <c r="B90" s="30"/>
      <c r="C90" s="24" t="s">
        <v>28</v>
      </c>
      <c r="D90" s="29"/>
      <c r="E90" s="29"/>
      <c r="F90" s="29"/>
      <c r="G90" s="29"/>
      <c r="H90" s="29"/>
      <c r="I90" s="29"/>
      <c r="J90" s="29"/>
      <c r="K90" s="29"/>
      <c r="L90" s="4" t="str">
        <f>IF(E14= "Vyplň údaj","",E14)</f>
        <v/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4" t="s">
        <v>33</v>
      </c>
      <c r="AJ90" s="29"/>
      <c r="AK90" s="29"/>
      <c r="AL90" s="29"/>
      <c r="AM90" s="190" t="str">
        <f>IF(E20="","",E20)</f>
        <v xml:space="preserve"> </v>
      </c>
      <c r="AN90" s="191"/>
      <c r="AO90" s="191"/>
      <c r="AP90" s="191"/>
      <c r="AQ90" s="29"/>
      <c r="AR90" s="30"/>
      <c r="AS90" s="194"/>
      <c r="AT90" s="195"/>
      <c r="AU90" s="55"/>
      <c r="AV90" s="55"/>
      <c r="AW90" s="55"/>
      <c r="AX90" s="55"/>
      <c r="AY90" s="55"/>
      <c r="AZ90" s="55"/>
      <c r="BA90" s="55"/>
      <c r="BB90" s="55"/>
      <c r="BC90" s="55"/>
      <c r="BD90" s="56"/>
      <c r="BE90" s="29"/>
    </row>
    <row r="91" spans="1:91" s="2" customFormat="1" ht="10.75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194"/>
      <c r="AT91" s="195"/>
      <c r="AU91" s="55"/>
      <c r="AV91" s="55"/>
      <c r="AW91" s="55"/>
      <c r="AX91" s="55"/>
      <c r="AY91" s="55"/>
      <c r="AZ91" s="55"/>
      <c r="BA91" s="55"/>
      <c r="BB91" s="55"/>
      <c r="BC91" s="55"/>
      <c r="BD91" s="56"/>
      <c r="BE91" s="29"/>
    </row>
    <row r="92" spans="1:91" s="2" customFormat="1" ht="29.25" customHeight="1">
      <c r="A92" s="29"/>
      <c r="B92" s="30"/>
      <c r="C92" s="196" t="s">
        <v>56</v>
      </c>
      <c r="D92" s="197"/>
      <c r="E92" s="197"/>
      <c r="F92" s="197"/>
      <c r="G92" s="197"/>
      <c r="H92" s="57"/>
      <c r="I92" s="198" t="s">
        <v>57</v>
      </c>
      <c r="J92" s="197"/>
      <c r="K92" s="197"/>
      <c r="L92" s="197"/>
      <c r="M92" s="197"/>
      <c r="N92" s="197"/>
      <c r="O92" s="197"/>
      <c r="P92" s="197"/>
      <c r="Q92" s="197"/>
      <c r="R92" s="197"/>
      <c r="S92" s="197"/>
      <c r="T92" s="197"/>
      <c r="U92" s="197"/>
      <c r="V92" s="197"/>
      <c r="W92" s="197"/>
      <c r="X92" s="197"/>
      <c r="Y92" s="197"/>
      <c r="Z92" s="197"/>
      <c r="AA92" s="197"/>
      <c r="AB92" s="197"/>
      <c r="AC92" s="197"/>
      <c r="AD92" s="197"/>
      <c r="AE92" s="197"/>
      <c r="AF92" s="197"/>
      <c r="AG92" s="199" t="s">
        <v>58</v>
      </c>
      <c r="AH92" s="197"/>
      <c r="AI92" s="197"/>
      <c r="AJ92" s="197"/>
      <c r="AK92" s="197"/>
      <c r="AL92" s="197"/>
      <c r="AM92" s="197"/>
      <c r="AN92" s="198" t="s">
        <v>59</v>
      </c>
      <c r="AO92" s="197"/>
      <c r="AP92" s="200"/>
      <c r="AQ92" s="58" t="s">
        <v>60</v>
      </c>
      <c r="AR92" s="30"/>
      <c r="AS92" s="59" t="s">
        <v>61</v>
      </c>
      <c r="AT92" s="60" t="s">
        <v>62</v>
      </c>
      <c r="AU92" s="60" t="s">
        <v>63</v>
      </c>
      <c r="AV92" s="60" t="s">
        <v>64</v>
      </c>
      <c r="AW92" s="60" t="s">
        <v>65</v>
      </c>
      <c r="AX92" s="60" t="s">
        <v>66</v>
      </c>
      <c r="AY92" s="60" t="s">
        <v>67</v>
      </c>
      <c r="AZ92" s="60" t="s">
        <v>68</v>
      </c>
      <c r="BA92" s="60" t="s">
        <v>69</v>
      </c>
      <c r="BB92" s="60" t="s">
        <v>70</v>
      </c>
      <c r="BC92" s="60" t="s">
        <v>71</v>
      </c>
      <c r="BD92" s="61" t="s">
        <v>72</v>
      </c>
      <c r="BE92" s="29"/>
    </row>
    <row r="93" spans="1:91" s="2" customFormat="1" ht="10.7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2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4"/>
      <c r="BE93" s="29"/>
    </row>
    <row r="94" spans="1:91" s="6" customFormat="1" ht="32.4" customHeight="1">
      <c r="B94" s="65"/>
      <c r="C94" s="66" t="s">
        <v>73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204">
        <f>ROUND(AG95,2)</f>
        <v>0</v>
      </c>
      <c r="AH94" s="204"/>
      <c r="AI94" s="204"/>
      <c r="AJ94" s="204"/>
      <c r="AK94" s="204"/>
      <c r="AL94" s="204"/>
      <c r="AM94" s="204"/>
      <c r="AN94" s="205">
        <f>SUM(AG94,AT94)</f>
        <v>0</v>
      </c>
      <c r="AO94" s="205"/>
      <c r="AP94" s="205"/>
      <c r="AQ94" s="69" t="s">
        <v>1</v>
      </c>
      <c r="AR94" s="65"/>
      <c r="AS94" s="70">
        <f>ROUND(AS95,2)</f>
        <v>0</v>
      </c>
      <c r="AT94" s="71">
        <f>ROUND(SUM(AV94:AW94),2)</f>
        <v>0</v>
      </c>
      <c r="AU94" s="72">
        <f>ROUND(AU95,5)</f>
        <v>0</v>
      </c>
      <c r="AV94" s="71">
        <f>ROUND(AZ94*L29,2)</f>
        <v>0</v>
      </c>
      <c r="AW94" s="71">
        <f>ROUND(BA94*L30,2)</f>
        <v>0</v>
      </c>
      <c r="AX94" s="71">
        <f>ROUND(BB94*L29,2)</f>
        <v>0</v>
      </c>
      <c r="AY94" s="71">
        <f>ROUND(BC94*L30,2)</f>
        <v>0</v>
      </c>
      <c r="AZ94" s="71">
        <f>ROUND(AZ95,2)</f>
        <v>0</v>
      </c>
      <c r="BA94" s="71">
        <f>ROUND(BA95,2)</f>
        <v>0</v>
      </c>
      <c r="BB94" s="71">
        <f>ROUND(BB95,2)</f>
        <v>0</v>
      </c>
      <c r="BC94" s="71">
        <f>ROUND(BC95,2)</f>
        <v>0</v>
      </c>
      <c r="BD94" s="73">
        <f>ROUND(BD95,2)</f>
        <v>0</v>
      </c>
      <c r="BS94" s="74" t="s">
        <v>74</v>
      </c>
      <c r="BT94" s="74" t="s">
        <v>6</v>
      </c>
      <c r="BU94" s="75" t="s">
        <v>75</v>
      </c>
      <c r="BV94" s="74" t="s">
        <v>76</v>
      </c>
      <c r="BW94" s="74" t="s">
        <v>4</v>
      </c>
      <c r="BX94" s="74" t="s">
        <v>77</v>
      </c>
      <c r="CL94" s="74" t="s">
        <v>1</v>
      </c>
    </row>
    <row r="95" spans="1:91" s="7" customFormat="1" ht="37.5" customHeight="1">
      <c r="A95" s="76" t="s">
        <v>78</v>
      </c>
      <c r="B95" s="77"/>
      <c r="C95" s="78"/>
      <c r="D95" s="203" t="s">
        <v>14</v>
      </c>
      <c r="E95" s="203"/>
      <c r="F95" s="203"/>
      <c r="G95" s="203"/>
      <c r="H95" s="203"/>
      <c r="I95" s="79"/>
      <c r="J95" s="203" t="s">
        <v>79</v>
      </c>
      <c r="K95" s="203"/>
      <c r="L95" s="203"/>
      <c r="M95" s="203"/>
      <c r="N95" s="203"/>
      <c r="O95" s="203"/>
      <c r="P95" s="203"/>
      <c r="Q95" s="203"/>
      <c r="R95" s="203"/>
      <c r="S95" s="203"/>
      <c r="T95" s="203"/>
      <c r="U95" s="203"/>
      <c r="V95" s="203"/>
      <c r="W95" s="203"/>
      <c r="X95" s="203"/>
      <c r="Y95" s="203"/>
      <c r="Z95" s="203"/>
      <c r="AA95" s="203"/>
      <c r="AB95" s="203"/>
      <c r="AC95" s="203"/>
      <c r="AD95" s="203"/>
      <c r="AE95" s="203"/>
      <c r="AF95" s="203"/>
      <c r="AG95" s="201">
        <f>'SO-201, SO-202'!J30</f>
        <v>0</v>
      </c>
      <c r="AH95" s="202"/>
      <c r="AI95" s="202"/>
      <c r="AJ95" s="202"/>
      <c r="AK95" s="202"/>
      <c r="AL95" s="202"/>
      <c r="AM95" s="202"/>
      <c r="AN95" s="201">
        <f>SUM(AG95,AT95)</f>
        <v>0</v>
      </c>
      <c r="AO95" s="202"/>
      <c r="AP95" s="202"/>
      <c r="AQ95" s="80" t="s">
        <v>80</v>
      </c>
      <c r="AR95" s="77"/>
      <c r="AS95" s="81">
        <v>0</v>
      </c>
      <c r="AT95" s="82">
        <f>ROUND(SUM(AV95:AW95),2)</f>
        <v>0</v>
      </c>
      <c r="AU95" s="83">
        <f>'SO-201, SO-202'!P121</f>
        <v>0</v>
      </c>
      <c r="AV95" s="82">
        <f>'SO-201, SO-202'!J33</f>
        <v>0</v>
      </c>
      <c r="AW95" s="82">
        <f>'SO-201, SO-202'!J34</f>
        <v>0</v>
      </c>
      <c r="AX95" s="82">
        <f>'SO-201, SO-202'!J35</f>
        <v>0</v>
      </c>
      <c r="AY95" s="82">
        <f>'SO-201, SO-202'!J36</f>
        <v>0</v>
      </c>
      <c r="AZ95" s="82">
        <f>'SO-201, SO-202'!F33</f>
        <v>0</v>
      </c>
      <c r="BA95" s="82">
        <f>'SO-201, SO-202'!F34</f>
        <v>0</v>
      </c>
      <c r="BB95" s="82">
        <f>'SO-201, SO-202'!F35</f>
        <v>0</v>
      </c>
      <c r="BC95" s="82">
        <f>'SO-201, SO-202'!F36</f>
        <v>0</v>
      </c>
      <c r="BD95" s="84">
        <f>'SO-201, SO-202'!F37</f>
        <v>0</v>
      </c>
      <c r="BT95" s="85" t="s">
        <v>81</v>
      </c>
      <c r="BV95" s="85" t="s">
        <v>76</v>
      </c>
      <c r="BW95" s="85" t="s">
        <v>82</v>
      </c>
      <c r="BX95" s="85" t="s">
        <v>4</v>
      </c>
      <c r="CL95" s="85" t="s">
        <v>1</v>
      </c>
      <c r="CM95" s="85" t="s">
        <v>6</v>
      </c>
    </row>
    <row r="96" spans="1:91" s="2" customFormat="1" ht="30" customHeight="1">
      <c r="A96" s="29"/>
      <c r="B96" s="30"/>
      <c r="C96" s="29"/>
      <c r="D96" s="29"/>
      <c r="E96" s="29"/>
      <c r="F96" s="29"/>
      <c r="G96" s="29"/>
      <c r="H96" s="29"/>
      <c r="I96" s="29"/>
      <c r="J96" s="29"/>
      <c r="K96" s="29"/>
      <c r="L96" s="29"/>
      <c r="M96" s="29"/>
      <c r="N96" s="29"/>
      <c r="O96" s="29"/>
      <c r="P96" s="29"/>
      <c r="Q96" s="29"/>
      <c r="R96" s="2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F96" s="29"/>
      <c r="AG96" s="29"/>
      <c r="AH96" s="29"/>
      <c r="AI96" s="29"/>
      <c r="AJ96" s="29"/>
      <c r="AK96" s="29"/>
      <c r="AL96" s="29"/>
      <c r="AM96" s="29"/>
      <c r="AN96" s="29"/>
      <c r="AO96" s="29"/>
      <c r="AP96" s="29"/>
      <c r="AQ96" s="29"/>
      <c r="AR96" s="30"/>
      <c r="AS96" s="29"/>
      <c r="AT96" s="29"/>
      <c r="AU96" s="29"/>
      <c r="AV96" s="29"/>
      <c r="AW96" s="29"/>
      <c r="AX96" s="29"/>
      <c r="AY96" s="29"/>
      <c r="AZ96" s="29"/>
      <c r="BA96" s="29"/>
      <c r="BB96" s="29"/>
      <c r="BC96" s="29"/>
      <c r="BD96" s="29"/>
      <c r="BE96" s="29"/>
    </row>
    <row r="97" spans="1:57" s="2" customFormat="1" ht="7" customHeight="1">
      <c r="A97" s="29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30"/>
      <c r="AS97" s="29"/>
      <c r="AT97" s="29"/>
      <c r="AU97" s="29"/>
      <c r="AV97" s="29"/>
      <c r="AW97" s="29"/>
      <c r="AX97" s="29"/>
      <c r="AY97" s="29"/>
      <c r="AZ97" s="29"/>
      <c r="BA97" s="29"/>
      <c r="BB97" s="29"/>
      <c r="BC97" s="29"/>
      <c r="BD97" s="29"/>
      <c r="BE97" s="29"/>
    </row>
  </sheetData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03 - SO-201 Komunikácie, 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30"/>
  <sheetViews>
    <sheetView showGridLines="0" tabSelected="1" workbookViewId="0">
      <selection activeCell="A2" sqref="A2"/>
    </sheetView>
  </sheetViews>
  <sheetFormatPr defaultRowHeight="14.5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1.44140625" style="1" customWidth="1"/>
    <col min="9" max="10" width="20.109375" style="1" customWidth="1"/>
    <col min="11" max="11" width="20.10937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206" t="s">
        <v>5</v>
      </c>
      <c r="M2" s="172"/>
      <c r="N2" s="172"/>
      <c r="O2" s="172"/>
      <c r="P2" s="172"/>
      <c r="Q2" s="172"/>
      <c r="R2" s="172"/>
      <c r="S2" s="172"/>
      <c r="T2" s="172"/>
      <c r="U2" s="172"/>
      <c r="V2" s="172"/>
      <c r="AT2" s="14" t="s">
        <v>82</v>
      </c>
    </row>
    <row r="3" spans="1:46" s="1" customFormat="1" ht="7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6</v>
      </c>
    </row>
    <row r="4" spans="1:46" s="1" customFormat="1" ht="25" customHeight="1">
      <c r="B4" s="17"/>
      <c r="D4" s="18" t="s">
        <v>83</v>
      </c>
      <c r="L4" s="17"/>
      <c r="M4" s="86" t="s">
        <v>10</v>
      </c>
      <c r="AT4" s="14" t="s">
        <v>3</v>
      </c>
    </row>
    <row r="5" spans="1:46" s="1" customFormat="1" ht="7" customHeight="1">
      <c r="B5" s="17"/>
      <c r="L5" s="17"/>
    </row>
    <row r="6" spans="1:46" s="1" customFormat="1" ht="12" customHeight="1">
      <c r="B6" s="17"/>
      <c r="D6" s="24" t="s">
        <v>16</v>
      </c>
      <c r="L6" s="17"/>
    </row>
    <row r="7" spans="1:46" s="1" customFormat="1" ht="16.5" customHeight="1">
      <c r="B7" s="17"/>
      <c r="E7" s="187" t="str">
        <f>'Rekapitulácia stavby'!K6</f>
        <v>Zariadenie pre seniorov - Smižany</v>
      </c>
      <c r="F7" s="207"/>
      <c r="G7" s="207"/>
      <c r="H7" s="207"/>
      <c r="L7" s="17"/>
    </row>
    <row r="8" spans="1:46" s="2" customFormat="1" ht="12" customHeight="1">
      <c r="A8" s="29"/>
      <c r="B8" s="30"/>
      <c r="C8" s="29"/>
      <c r="D8" s="24" t="s">
        <v>84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24.75" customHeight="1">
      <c r="A9" s="29"/>
      <c r="B9" s="30"/>
      <c r="C9" s="29"/>
      <c r="D9" s="29"/>
      <c r="E9" s="187" t="s">
        <v>516</v>
      </c>
      <c r="F9" s="207"/>
      <c r="G9" s="207"/>
      <c r="H9" s="207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0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24" t="s">
        <v>19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24" t="s">
        <v>22</v>
      </c>
      <c r="J12" s="52" t="str">
        <f>'Rekapitulácia stavby'!AN8</f>
        <v>14. 12. 2020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75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24</v>
      </c>
      <c r="E14" s="29"/>
      <c r="F14" s="29"/>
      <c r="G14" s="29"/>
      <c r="H14" s="29"/>
      <c r="I14" s="24" t="s">
        <v>25</v>
      </c>
      <c r="J14" s="22" t="s">
        <v>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26</v>
      </c>
      <c r="F15" s="29"/>
      <c r="G15" s="29"/>
      <c r="H15" s="29"/>
      <c r="I15" s="24" t="s">
        <v>27</v>
      </c>
      <c r="J15" s="22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7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28</v>
      </c>
      <c r="E17" s="29"/>
      <c r="F17" s="29"/>
      <c r="G17" s="29"/>
      <c r="H17" s="29"/>
      <c r="I17" s="24" t="s">
        <v>25</v>
      </c>
      <c r="J17" s="25" t="str">
        <f>'Rekapitulácia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08" t="str">
        <f>'Rekapitulácia stavby'!E14</f>
        <v>Vyplň údaj</v>
      </c>
      <c r="F18" s="171"/>
      <c r="G18" s="171"/>
      <c r="H18" s="171"/>
      <c r="I18" s="24" t="s">
        <v>27</v>
      </c>
      <c r="J18" s="25" t="str">
        <f>'Rekapitulácia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7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31</v>
      </c>
      <c r="E20" s="29"/>
      <c r="F20" s="29"/>
      <c r="G20" s="29"/>
      <c r="H20" s="29"/>
      <c r="I20" s="24" t="s">
        <v>25</v>
      </c>
      <c r="J20" s="22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32</v>
      </c>
      <c r="F21" s="29"/>
      <c r="G21" s="29"/>
      <c r="H21" s="29"/>
      <c r="I21" s="24" t="s">
        <v>27</v>
      </c>
      <c r="J21" s="22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7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33</v>
      </c>
      <c r="E23" s="29"/>
      <c r="F23" s="29"/>
      <c r="G23" s="29"/>
      <c r="H23" s="29"/>
      <c r="I23" s="24" t="s">
        <v>25</v>
      </c>
      <c r="J23" s="22" t="str">
        <f>IF('Rekapitulácia stavby'!AN19="","",'Rekapitulácia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IF('Rekapitulácia stavby'!E20="","",'Rekapitulácia stavby'!E20)</f>
        <v xml:space="preserve"> </v>
      </c>
      <c r="F24" s="29"/>
      <c r="G24" s="29"/>
      <c r="H24" s="29"/>
      <c r="I24" s="24" t="s">
        <v>27</v>
      </c>
      <c r="J24" s="22" t="str">
        <f>IF('Rekapitulácia stavby'!AN20="","",'Rekapitulácia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7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34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87"/>
      <c r="B27" s="88"/>
      <c r="C27" s="87"/>
      <c r="D27" s="87"/>
      <c r="E27" s="176" t="s">
        <v>1</v>
      </c>
      <c r="F27" s="176"/>
      <c r="G27" s="176"/>
      <c r="H27" s="176"/>
      <c r="I27" s="87"/>
      <c r="J27" s="87"/>
      <c r="K27" s="87"/>
      <c r="L27" s="89"/>
      <c r="S27" s="87"/>
      <c r="T27" s="87"/>
      <c r="U27" s="87"/>
      <c r="V27" s="87"/>
      <c r="W27" s="87"/>
      <c r="X27" s="87"/>
      <c r="Y27" s="87"/>
      <c r="Z27" s="87"/>
      <c r="AA27" s="87"/>
      <c r="AB27" s="87"/>
      <c r="AC27" s="87"/>
      <c r="AD27" s="87"/>
      <c r="AE27" s="87"/>
    </row>
    <row r="28" spans="1:31" s="2" customFormat="1" ht="7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7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4" customHeight="1">
      <c r="A30" s="29"/>
      <c r="B30" s="30"/>
      <c r="C30" s="29"/>
      <c r="D30" s="90" t="s">
        <v>35</v>
      </c>
      <c r="E30" s="29"/>
      <c r="F30" s="29"/>
      <c r="G30" s="29"/>
      <c r="H30" s="29"/>
      <c r="I30" s="29"/>
      <c r="J30" s="68">
        <f>ROUND(J121,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7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37</v>
      </c>
      <c r="G32" s="29"/>
      <c r="H32" s="29"/>
      <c r="I32" s="33" t="s">
        <v>36</v>
      </c>
      <c r="J32" s="33" t="s">
        <v>38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1" t="s">
        <v>39</v>
      </c>
      <c r="E33" s="24" t="s">
        <v>40</v>
      </c>
      <c r="F33" s="92">
        <f>ROUND((SUM(BE121:BE226)),  2)</f>
        <v>0</v>
      </c>
      <c r="G33" s="29"/>
      <c r="H33" s="29"/>
      <c r="I33" s="93">
        <v>0.2</v>
      </c>
      <c r="J33" s="92">
        <f>ROUND(((SUM(BE121:BE226))*I33),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24" t="s">
        <v>41</v>
      </c>
      <c r="F34" s="92">
        <f>ROUND((SUM(BF121:BF226)),  2)</f>
        <v>0</v>
      </c>
      <c r="G34" s="29"/>
      <c r="H34" s="29"/>
      <c r="I34" s="93">
        <v>0.2</v>
      </c>
      <c r="J34" s="92">
        <f>ROUND(((SUM(BF121:BF226))*I34),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42</v>
      </c>
      <c r="F35" s="92">
        <f>ROUND((SUM(BG121:BG226)),  2)</f>
        <v>0</v>
      </c>
      <c r="G35" s="29"/>
      <c r="H35" s="29"/>
      <c r="I35" s="93">
        <v>0.2</v>
      </c>
      <c r="J35" s="92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43</v>
      </c>
      <c r="F36" s="92">
        <f>ROUND((SUM(BH121:BH226)),  2)</f>
        <v>0</v>
      </c>
      <c r="G36" s="29"/>
      <c r="H36" s="29"/>
      <c r="I36" s="93">
        <v>0.2</v>
      </c>
      <c r="J36" s="92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24" t="s">
        <v>44</v>
      </c>
      <c r="F37" s="92">
        <f>ROUND((SUM(BI121:BI226)),  2)</f>
        <v>0</v>
      </c>
      <c r="G37" s="29"/>
      <c r="H37" s="29"/>
      <c r="I37" s="93">
        <v>0</v>
      </c>
      <c r="J37" s="92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7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4" customHeight="1">
      <c r="A39" s="29"/>
      <c r="B39" s="30"/>
      <c r="C39" s="94"/>
      <c r="D39" s="95" t="s">
        <v>45</v>
      </c>
      <c r="E39" s="57"/>
      <c r="F39" s="57"/>
      <c r="G39" s="96" t="s">
        <v>46</v>
      </c>
      <c r="H39" s="97" t="s">
        <v>47</v>
      </c>
      <c r="I39" s="57"/>
      <c r="J39" s="98">
        <f>SUM(J30:J37)</f>
        <v>0</v>
      </c>
      <c r="K39" s="9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2" customFormat="1" ht="14.4" customHeight="1">
      <c r="B47" s="39"/>
      <c r="D47" s="40" t="s">
        <v>48</v>
      </c>
      <c r="E47" s="41"/>
      <c r="F47" s="41"/>
      <c r="G47" s="40" t="s">
        <v>49</v>
      </c>
      <c r="H47" s="41"/>
      <c r="I47" s="41"/>
      <c r="J47" s="41"/>
      <c r="K47" s="41"/>
      <c r="L47" s="39"/>
    </row>
    <row r="48" spans="1:31" ht="10">
      <c r="B48" s="17"/>
      <c r="L48" s="17"/>
    </row>
    <row r="49" spans="1:31" ht="10">
      <c r="B49" s="17"/>
      <c r="L49" s="17"/>
    </row>
    <row r="50" spans="1:31" ht="10">
      <c r="B50" s="17"/>
      <c r="L50" s="17"/>
    </row>
    <row r="51" spans="1:31" ht="10">
      <c r="B51" s="17"/>
      <c r="L51" s="17"/>
    </row>
    <row r="52" spans="1:31" ht="10">
      <c r="B52" s="17"/>
      <c r="L52" s="17"/>
    </row>
    <row r="53" spans="1:31" ht="10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 ht="10">
      <c r="B57" s="17"/>
      <c r="L57" s="17"/>
    </row>
    <row r="58" spans="1:31" s="2" customFormat="1" ht="12.5">
      <c r="A58" s="29"/>
      <c r="B58" s="30"/>
      <c r="C58" s="29"/>
      <c r="D58" s="42" t="s">
        <v>50</v>
      </c>
      <c r="E58" s="32"/>
      <c r="F58" s="100" t="s">
        <v>51</v>
      </c>
      <c r="G58" s="42" t="s">
        <v>50</v>
      </c>
      <c r="H58" s="32"/>
      <c r="I58" s="32"/>
      <c r="J58" s="101" t="s">
        <v>51</v>
      </c>
      <c r="K58" s="32"/>
      <c r="L58" s="39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</row>
    <row r="59" spans="1:31" ht="10">
      <c r="B59" s="17"/>
      <c r="L59" s="17"/>
    </row>
    <row r="60" spans="1:31" ht="10">
      <c r="B60" s="17"/>
      <c r="L60" s="17"/>
    </row>
    <row r="61" spans="1:31" ht="10">
      <c r="B61" s="17"/>
      <c r="L61" s="17"/>
    </row>
    <row r="62" spans="1:31" s="2" customFormat="1" ht="13">
      <c r="A62" s="29"/>
      <c r="B62" s="30"/>
      <c r="C62" s="29"/>
      <c r="D62" s="40" t="s">
        <v>52</v>
      </c>
      <c r="E62" s="43"/>
      <c r="F62" s="43"/>
      <c r="G62" s="40" t="s">
        <v>53</v>
      </c>
      <c r="H62" s="43"/>
      <c r="I62" s="43"/>
      <c r="J62" s="43"/>
      <c r="K62" s="43"/>
      <c r="L62" s="3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</row>
    <row r="63" spans="1:31" ht="10">
      <c r="B63" s="17"/>
      <c r="L63" s="17"/>
    </row>
    <row r="64" spans="1:31" ht="10">
      <c r="B64" s="17"/>
      <c r="L64" s="17"/>
    </row>
    <row r="65" spans="1:31" ht="10">
      <c r="B65" s="17"/>
      <c r="L65" s="17"/>
    </row>
    <row r="66" spans="1:31" ht="10">
      <c r="B66" s="17"/>
      <c r="L66" s="17"/>
    </row>
    <row r="67" spans="1:31" ht="10">
      <c r="B67" s="17"/>
      <c r="L67" s="17"/>
    </row>
    <row r="68" spans="1:31" ht="10">
      <c r="B68" s="17"/>
      <c r="L68" s="17"/>
    </row>
    <row r="69" spans="1:31" ht="10">
      <c r="B69" s="17"/>
      <c r="L69" s="17"/>
    </row>
    <row r="70" spans="1:31" ht="10">
      <c r="B70" s="17"/>
      <c r="L70" s="17"/>
    </row>
    <row r="71" spans="1:31" ht="10">
      <c r="B71" s="17"/>
      <c r="L71" s="17"/>
    </row>
    <row r="72" spans="1:31" ht="10">
      <c r="B72" s="17"/>
      <c r="L72" s="17"/>
    </row>
    <row r="73" spans="1:31" s="2" customFormat="1" ht="12.5">
      <c r="A73" s="29"/>
      <c r="B73" s="30"/>
      <c r="C73" s="29"/>
      <c r="D73" s="42" t="s">
        <v>50</v>
      </c>
      <c r="E73" s="32"/>
      <c r="F73" s="100" t="s">
        <v>51</v>
      </c>
      <c r="G73" s="42" t="s">
        <v>50</v>
      </c>
      <c r="H73" s="32"/>
      <c r="I73" s="32"/>
      <c r="J73" s="101" t="s">
        <v>51</v>
      </c>
      <c r="K73" s="32"/>
      <c r="L73" s="39"/>
      <c r="S73" s="29"/>
      <c r="T73" s="29"/>
      <c r="U73" s="29"/>
      <c r="V73" s="29"/>
      <c r="W73" s="29"/>
      <c r="X73" s="29"/>
      <c r="Y73" s="29"/>
      <c r="Z73" s="29"/>
      <c r="AA73" s="29"/>
      <c r="AB73" s="29"/>
      <c r="AC73" s="29"/>
      <c r="AD73" s="29"/>
      <c r="AE73" s="29"/>
    </row>
    <row r="74" spans="1:31" s="2" customFormat="1" ht="14.4" customHeight="1">
      <c r="A74" s="29"/>
      <c r="B74" s="44"/>
      <c r="C74" s="45"/>
      <c r="D74" s="45"/>
      <c r="E74" s="45"/>
      <c r="F74" s="45"/>
      <c r="G74" s="45"/>
      <c r="H74" s="45"/>
      <c r="I74" s="45"/>
      <c r="J74" s="45"/>
      <c r="K74" s="45"/>
      <c r="L74" s="39"/>
      <c r="S74" s="29"/>
      <c r="T74" s="29"/>
      <c r="U74" s="29"/>
      <c r="V74" s="29"/>
      <c r="W74" s="29"/>
      <c r="X74" s="29"/>
      <c r="Y74" s="29"/>
      <c r="Z74" s="29"/>
      <c r="AA74" s="29"/>
      <c r="AB74" s="29"/>
      <c r="AC74" s="29"/>
      <c r="AD74" s="29"/>
      <c r="AE74" s="29"/>
    </row>
    <row r="78" spans="1:31" s="2" customFormat="1" ht="7" customHeight="1">
      <c r="A78" s="29"/>
      <c r="B78" s="46"/>
      <c r="C78" s="47"/>
      <c r="D78" s="47"/>
      <c r="E78" s="47"/>
      <c r="F78" s="47"/>
      <c r="G78" s="47"/>
      <c r="H78" s="47"/>
      <c r="I78" s="47"/>
      <c r="J78" s="47"/>
      <c r="K78" s="47"/>
      <c r="L78" s="39"/>
      <c r="S78" s="29"/>
      <c r="T78" s="29"/>
      <c r="U78" s="29"/>
      <c r="V78" s="29"/>
      <c r="W78" s="29"/>
      <c r="X78" s="29"/>
      <c r="Y78" s="29"/>
      <c r="Z78" s="29"/>
      <c r="AA78" s="29"/>
      <c r="AB78" s="29"/>
      <c r="AC78" s="29"/>
      <c r="AD78" s="29"/>
      <c r="AE78" s="29"/>
    </row>
    <row r="79" spans="1:31" s="2" customFormat="1" ht="25" customHeight="1">
      <c r="A79" s="29"/>
      <c r="B79" s="30"/>
      <c r="C79" s="18" t="s">
        <v>85</v>
      </c>
      <c r="D79" s="29"/>
      <c r="E79" s="29"/>
      <c r="F79" s="29"/>
      <c r="G79" s="29"/>
      <c r="H79" s="29"/>
      <c r="I79" s="29"/>
      <c r="J79" s="29"/>
      <c r="K79" s="29"/>
      <c r="L79" s="39"/>
      <c r="S79" s="29"/>
      <c r="T79" s="29"/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29"/>
    </row>
    <row r="80" spans="1:31" s="2" customFormat="1" ht="7" customHeight="1">
      <c r="A80" s="29"/>
      <c r="B80" s="30"/>
      <c r="C80" s="29"/>
      <c r="D80" s="29"/>
      <c r="E80" s="29"/>
      <c r="F80" s="29"/>
      <c r="G80" s="29"/>
      <c r="H80" s="29"/>
      <c r="I80" s="29"/>
      <c r="J80" s="29"/>
      <c r="K80" s="29"/>
      <c r="L80" s="39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</row>
    <row r="81" spans="1:47" s="2" customFormat="1" ht="12" customHeight="1">
      <c r="A81" s="29"/>
      <c r="B81" s="30"/>
      <c r="C81" s="24" t="s">
        <v>16</v>
      </c>
      <c r="D81" s="29"/>
      <c r="E81" s="29"/>
      <c r="F81" s="29"/>
      <c r="G81" s="29"/>
      <c r="H81" s="29"/>
      <c r="I81" s="29"/>
      <c r="J81" s="29"/>
      <c r="K81" s="29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16.5" customHeight="1">
      <c r="A82" s="29"/>
      <c r="B82" s="30"/>
      <c r="C82" s="29"/>
      <c r="D82" s="29"/>
      <c r="E82" s="187" t="str">
        <f>E7</f>
        <v>Zariadenie pre seniorov - Smižany</v>
      </c>
      <c r="F82" s="207"/>
      <c r="G82" s="207"/>
      <c r="H82" s="207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12" customHeight="1">
      <c r="A83" s="29"/>
      <c r="B83" s="30"/>
      <c r="C83" s="24" t="s">
        <v>84</v>
      </c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24.75" customHeight="1">
      <c r="A84" s="29"/>
      <c r="B84" s="30"/>
      <c r="C84" s="29"/>
      <c r="D84" s="29"/>
      <c r="E84" s="187" t="str">
        <f>E9</f>
        <v>SO-201 Komunikácie, parkoviská a spevnené plochy
SO-202 Úprava MK - ul. Rázusova</v>
      </c>
      <c r="F84" s="207"/>
      <c r="G84" s="207"/>
      <c r="H84" s="207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7" customHeight="1">
      <c r="A85" s="29"/>
      <c r="B85" s="30"/>
      <c r="C85" s="29"/>
      <c r="D85" s="29"/>
      <c r="E85" s="29"/>
      <c r="F85" s="29"/>
      <c r="G85" s="29"/>
      <c r="H85" s="29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20</v>
      </c>
      <c r="D86" s="29"/>
      <c r="E86" s="29"/>
      <c r="F86" s="22" t="str">
        <f>F12</f>
        <v xml:space="preserve"> </v>
      </c>
      <c r="G86" s="29"/>
      <c r="H86" s="29"/>
      <c r="I86" s="24" t="s">
        <v>22</v>
      </c>
      <c r="J86" s="52" t="str">
        <f>IF(J12="","",J12)</f>
        <v>14. 12. 2020</v>
      </c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7" customHeight="1">
      <c r="A87" s="29"/>
      <c r="B87" s="30"/>
      <c r="C87" s="29"/>
      <c r="D87" s="29"/>
      <c r="E87" s="29"/>
      <c r="F87" s="29"/>
      <c r="G87" s="29"/>
      <c r="H87" s="29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25.65" customHeight="1">
      <c r="A88" s="29"/>
      <c r="B88" s="30"/>
      <c r="C88" s="24" t="s">
        <v>24</v>
      </c>
      <c r="D88" s="29"/>
      <c r="E88" s="29"/>
      <c r="F88" s="22" t="str">
        <f>E15</f>
        <v>Obec Smižany</v>
      </c>
      <c r="G88" s="29"/>
      <c r="H88" s="29"/>
      <c r="I88" s="24" t="s">
        <v>31</v>
      </c>
      <c r="J88" s="27" t="str">
        <f>E21</f>
        <v>Ing. Martina Tešľová - KAME</v>
      </c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5.15" customHeight="1">
      <c r="A89" s="29"/>
      <c r="B89" s="30"/>
      <c r="C89" s="24" t="s">
        <v>28</v>
      </c>
      <c r="D89" s="29"/>
      <c r="E89" s="29"/>
      <c r="F89" s="22" t="str">
        <f>IF(E18="","",E18)</f>
        <v>Vyplň údaj</v>
      </c>
      <c r="G89" s="29"/>
      <c r="H89" s="29"/>
      <c r="I89" s="24" t="s">
        <v>33</v>
      </c>
      <c r="J89" s="27" t="str">
        <f>E24</f>
        <v xml:space="preserve"> 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10.2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29.25" customHeight="1">
      <c r="A91" s="29"/>
      <c r="B91" s="30"/>
      <c r="C91" s="102" t="s">
        <v>86</v>
      </c>
      <c r="D91" s="94"/>
      <c r="E91" s="94"/>
      <c r="F91" s="94"/>
      <c r="G91" s="94"/>
      <c r="H91" s="94"/>
      <c r="I91" s="94"/>
      <c r="J91" s="103" t="s">
        <v>87</v>
      </c>
      <c r="K91" s="94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0.25" customHeight="1">
      <c r="A92" s="29"/>
      <c r="B92" s="30"/>
      <c r="C92" s="29"/>
      <c r="D92" s="29"/>
      <c r="E92" s="29"/>
      <c r="F92" s="29"/>
      <c r="G92" s="29"/>
      <c r="H92" s="29"/>
      <c r="I92" s="29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22.75" customHeight="1">
      <c r="A93" s="29"/>
      <c r="B93" s="30"/>
      <c r="C93" s="104" t="s">
        <v>88</v>
      </c>
      <c r="D93" s="29"/>
      <c r="E93" s="29"/>
      <c r="F93" s="29"/>
      <c r="G93" s="29"/>
      <c r="H93" s="29"/>
      <c r="I93" s="29"/>
      <c r="J93" s="68">
        <f>J121</f>
        <v>0</v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U93" s="14" t="s">
        <v>89</v>
      </c>
    </row>
    <row r="94" spans="1:47" s="9" customFormat="1" ht="25" customHeight="1">
      <c r="B94" s="105"/>
      <c r="D94" s="106" t="s">
        <v>90</v>
      </c>
      <c r="E94" s="107"/>
      <c r="F94" s="107"/>
      <c r="G94" s="107"/>
      <c r="H94" s="107"/>
      <c r="I94" s="107"/>
      <c r="J94" s="108">
        <f>J122</f>
        <v>0</v>
      </c>
      <c r="L94" s="105"/>
    </row>
    <row r="95" spans="1:47" s="10" customFormat="1" ht="19.899999999999999" customHeight="1">
      <c r="B95" s="109"/>
      <c r="D95" s="110" t="s">
        <v>91</v>
      </c>
      <c r="E95" s="111"/>
      <c r="F95" s="111"/>
      <c r="G95" s="111"/>
      <c r="H95" s="111"/>
      <c r="I95" s="111"/>
      <c r="J95" s="112">
        <f>J123</f>
        <v>0</v>
      </c>
      <c r="L95" s="109"/>
    </row>
    <row r="96" spans="1:47" s="10" customFormat="1" ht="19.899999999999999" customHeight="1">
      <c r="B96" s="109"/>
      <c r="D96" s="110" t="s">
        <v>92</v>
      </c>
      <c r="E96" s="111"/>
      <c r="F96" s="111"/>
      <c r="G96" s="111"/>
      <c r="H96" s="111"/>
      <c r="I96" s="111"/>
      <c r="J96" s="112">
        <f>J152</f>
        <v>0</v>
      </c>
      <c r="L96" s="109"/>
    </row>
    <row r="97" spans="1:31" s="10" customFormat="1" ht="19.899999999999999" customHeight="1">
      <c r="B97" s="109"/>
      <c r="D97" s="110" t="s">
        <v>93</v>
      </c>
      <c r="E97" s="111"/>
      <c r="F97" s="111"/>
      <c r="G97" s="111"/>
      <c r="H97" s="111"/>
      <c r="I97" s="111"/>
      <c r="J97" s="112">
        <f>J157</f>
        <v>0</v>
      </c>
      <c r="L97" s="109"/>
    </row>
    <row r="98" spans="1:31" s="10" customFormat="1" ht="19.899999999999999" customHeight="1">
      <c r="B98" s="109"/>
      <c r="D98" s="110" t="s">
        <v>94</v>
      </c>
      <c r="E98" s="111"/>
      <c r="F98" s="111"/>
      <c r="G98" s="111"/>
      <c r="H98" s="111"/>
      <c r="I98" s="111"/>
      <c r="J98" s="112">
        <f>J162</f>
        <v>0</v>
      </c>
      <c r="L98" s="109"/>
    </row>
    <row r="99" spans="1:31" s="10" customFormat="1" ht="19.899999999999999" customHeight="1">
      <c r="B99" s="109"/>
      <c r="D99" s="110" t="s">
        <v>95</v>
      </c>
      <c r="E99" s="111"/>
      <c r="F99" s="111"/>
      <c r="G99" s="111"/>
      <c r="H99" s="111"/>
      <c r="I99" s="111"/>
      <c r="J99" s="112">
        <f>J179</f>
        <v>0</v>
      </c>
      <c r="L99" s="109"/>
    </row>
    <row r="100" spans="1:31" s="10" customFormat="1" ht="19.899999999999999" customHeight="1">
      <c r="B100" s="109"/>
      <c r="D100" s="110" t="s">
        <v>96</v>
      </c>
      <c r="E100" s="111"/>
      <c r="F100" s="111"/>
      <c r="G100" s="111"/>
      <c r="H100" s="111"/>
      <c r="I100" s="111"/>
      <c r="J100" s="112">
        <f>J199</f>
        <v>0</v>
      </c>
      <c r="L100" s="109"/>
    </row>
    <row r="101" spans="1:31" s="10" customFormat="1" ht="19.899999999999999" customHeight="1">
      <c r="B101" s="109"/>
      <c r="D101" s="110" t="s">
        <v>97</v>
      </c>
      <c r="E101" s="111"/>
      <c r="F101" s="111"/>
      <c r="G101" s="111"/>
      <c r="H101" s="111"/>
      <c r="I101" s="111"/>
      <c r="J101" s="112">
        <f>J225</f>
        <v>0</v>
      </c>
      <c r="L101" s="109"/>
    </row>
    <row r="102" spans="1:31" s="2" customFormat="1" ht="21.75" customHeight="1">
      <c r="A102" s="29"/>
      <c r="B102" s="30"/>
      <c r="C102" s="29"/>
      <c r="D102" s="29"/>
      <c r="E102" s="29"/>
      <c r="F102" s="29"/>
      <c r="G102" s="29"/>
      <c r="H102" s="29"/>
      <c r="I102" s="29"/>
      <c r="J102" s="29"/>
      <c r="K102" s="29"/>
      <c r="L102" s="3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3" spans="1:31" s="2" customFormat="1" ht="7" customHeight="1">
      <c r="A103" s="29"/>
      <c r="B103" s="44"/>
      <c r="C103" s="45"/>
      <c r="D103" s="45"/>
      <c r="E103" s="45"/>
      <c r="F103" s="45"/>
      <c r="G103" s="45"/>
      <c r="H103" s="45"/>
      <c r="I103" s="45"/>
      <c r="J103" s="45"/>
      <c r="K103" s="45"/>
      <c r="L103" s="3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7" spans="1:31" s="2" customFormat="1" ht="7" customHeight="1">
      <c r="A107" s="29"/>
      <c r="B107" s="46"/>
      <c r="C107" s="47"/>
      <c r="D107" s="47"/>
      <c r="E107" s="47"/>
      <c r="F107" s="47"/>
      <c r="G107" s="47"/>
      <c r="H107" s="47"/>
      <c r="I107" s="47"/>
      <c r="J107" s="47"/>
      <c r="K107" s="47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25" customHeight="1">
      <c r="A108" s="29"/>
      <c r="B108" s="30"/>
      <c r="C108" s="18" t="s">
        <v>98</v>
      </c>
      <c r="D108" s="29"/>
      <c r="E108" s="29"/>
      <c r="F108" s="29"/>
      <c r="G108" s="29"/>
      <c r="H108" s="29"/>
      <c r="I108" s="29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7" customHeight="1">
      <c r="A109" s="29"/>
      <c r="B109" s="30"/>
      <c r="C109" s="29"/>
      <c r="D109" s="29"/>
      <c r="E109" s="29"/>
      <c r="F109" s="29"/>
      <c r="G109" s="29"/>
      <c r="H109" s="29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2" customHeight="1">
      <c r="A110" s="29"/>
      <c r="B110" s="30"/>
      <c r="C110" s="24" t="s">
        <v>16</v>
      </c>
      <c r="D110" s="29"/>
      <c r="E110" s="29"/>
      <c r="F110" s="29"/>
      <c r="G110" s="29"/>
      <c r="H110" s="2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6.5" customHeight="1">
      <c r="A111" s="29"/>
      <c r="B111" s="30"/>
      <c r="C111" s="29"/>
      <c r="D111" s="29"/>
      <c r="E111" s="187" t="str">
        <f>E7</f>
        <v>Zariadenie pre seniorov - Smižany</v>
      </c>
      <c r="F111" s="207"/>
      <c r="G111" s="207"/>
      <c r="H111" s="207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2" customHeight="1">
      <c r="A112" s="29"/>
      <c r="B112" s="30"/>
      <c r="C112" s="24" t="s">
        <v>84</v>
      </c>
      <c r="D112" s="29"/>
      <c r="E112" s="29"/>
      <c r="F112" s="29"/>
      <c r="G112" s="29"/>
      <c r="H112" s="29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24.75" customHeight="1">
      <c r="A113" s="29"/>
      <c r="B113" s="30"/>
      <c r="C113" s="29"/>
      <c r="D113" s="29"/>
      <c r="E113" s="187" t="str">
        <f>E9</f>
        <v>SO-201 Komunikácie, parkoviská a spevnené plochy
SO-202 Úprava MK - ul. Rázusova</v>
      </c>
      <c r="F113" s="207"/>
      <c r="G113" s="207"/>
      <c r="H113" s="207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7" customHeight="1">
      <c r="A114" s="29"/>
      <c r="B114" s="30"/>
      <c r="C114" s="29"/>
      <c r="D114" s="29"/>
      <c r="E114" s="29"/>
      <c r="F114" s="29"/>
      <c r="G114" s="29"/>
      <c r="H114" s="29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2" customHeight="1">
      <c r="A115" s="29"/>
      <c r="B115" s="30"/>
      <c r="C115" s="24" t="s">
        <v>20</v>
      </c>
      <c r="D115" s="29"/>
      <c r="E115" s="29"/>
      <c r="F115" s="22" t="str">
        <f>F12</f>
        <v xml:space="preserve"> </v>
      </c>
      <c r="G115" s="29"/>
      <c r="H115" s="29"/>
      <c r="I115" s="24" t="s">
        <v>22</v>
      </c>
      <c r="J115" s="52" t="str">
        <f>IF(J12="","",J12)</f>
        <v>14. 12. 2020</v>
      </c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7" customHeight="1">
      <c r="A116" s="29"/>
      <c r="B116" s="30"/>
      <c r="C116" s="29"/>
      <c r="D116" s="29"/>
      <c r="E116" s="29"/>
      <c r="F116" s="29"/>
      <c r="G116" s="29"/>
      <c r="H116" s="29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25.65" customHeight="1">
      <c r="A117" s="29"/>
      <c r="B117" s="30"/>
      <c r="C117" s="24" t="s">
        <v>24</v>
      </c>
      <c r="D117" s="29"/>
      <c r="E117" s="29"/>
      <c r="F117" s="22" t="str">
        <f>E15</f>
        <v>Obec Smižany</v>
      </c>
      <c r="G117" s="29"/>
      <c r="H117" s="29"/>
      <c r="I117" s="24" t="s">
        <v>31</v>
      </c>
      <c r="J117" s="27" t="str">
        <f>E21</f>
        <v>Ing. Martina Tešľová - KAME</v>
      </c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5.15" customHeight="1">
      <c r="A118" s="29"/>
      <c r="B118" s="30"/>
      <c r="C118" s="24" t="s">
        <v>28</v>
      </c>
      <c r="D118" s="29"/>
      <c r="E118" s="29"/>
      <c r="F118" s="22" t="str">
        <f>IF(E18="","",E18)</f>
        <v>Vyplň údaj</v>
      </c>
      <c r="G118" s="29"/>
      <c r="H118" s="29"/>
      <c r="I118" s="24" t="s">
        <v>33</v>
      </c>
      <c r="J118" s="27" t="str">
        <f>E24</f>
        <v xml:space="preserve"> </v>
      </c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0.25" customHeight="1">
      <c r="A119" s="29"/>
      <c r="B119" s="30"/>
      <c r="C119" s="29"/>
      <c r="D119" s="29"/>
      <c r="E119" s="29"/>
      <c r="F119" s="29"/>
      <c r="G119" s="29"/>
      <c r="H119" s="29"/>
      <c r="I119" s="29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11" customFormat="1" ht="29.25" customHeight="1">
      <c r="A120" s="113"/>
      <c r="B120" s="114"/>
      <c r="C120" s="115" t="s">
        <v>99</v>
      </c>
      <c r="D120" s="116" t="s">
        <v>60</v>
      </c>
      <c r="E120" s="116" t="s">
        <v>56</v>
      </c>
      <c r="F120" s="116" t="s">
        <v>57</v>
      </c>
      <c r="G120" s="116" t="s">
        <v>100</v>
      </c>
      <c r="H120" s="116" t="s">
        <v>101</v>
      </c>
      <c r="I120" s="116" t="s">
        <v>102</v>
      </c>
      <c r="J120" s="117" t="s">
        <v>87</v>
      </c>
      <c r="K120" s="118" t="s">
        <v>103</v>
      </c>
      <c r="L120" s="119"/>
      <c r="M120" s="59" t="s">
        <v>1</v>
      </c>
      <c r="N120" s="60" t="s">
        <v>39</v>
      </c>
      <c r="O120" s="60" t="s">
        <v>104</v>
      </c>
      <c r="P120" s="60" t="s">
        <v>105</v>
      </c>
      <c r="Q120" s="60" t="s">
        <v>106</v>
      </c>
      <c r="R120" s="60" t="s">
        <v>107</v>
      </c>
      <c r="S120" s="60" t="s">
        <v>108</v>
      </c>
      <c r="T120" s="61" t="s">
        <v>109</v>
      </c>
      <c r="U120" s="113"/>
      <c r="V120" s="113"/>
      <c r="W120" s="113"/>
      <c r="X120" s="113"/>
      <c r="Y120" s="113"/>
      <c r="Z120" s="113"/>
      <c r="AA120" s="113"/>
      <c r="AB120" s="113"/>
      <c r="AC120" s="113"/>
      <c r="AD120" s="113"/>
      <c r="AE120" s="113"/>
    </row>
    <row r="121" spans="1:65" s="2" customFormat="1" ht="22.75" customHeight="1">
      <c r="A121" s="29"/>
      <c r="B121" s="30"/>
      <c r="C121" s="66" t="s">
        <v>517</v>
      </c>
      <c r="D121" s="29"/>
      <c r="E121" s="29"/>
      <c r="F121" s="29"/>
      <c r="G121" s="29"/>
      <c r="H121" s="29"/>
      <c r="I121" s="29"/>
      <c r="J121" s="120">
        <f>BK121</f>
        <v>0</v>
      </c>
      <c r="K121" s="29"/>
      <c r="L121" s="30"/>
      <c r="M121" s="62"/>
      <c r="N121" s="53"/>
      <c r="O121" s="63"/>
      <c r="P121" s="121">
        <f>P122</f>
        <v>0</v>
      </c>
      <c r="Q121" s="63"/>
      <c r="R121" s="121">
        <f>R122</f>
        <v>1553.21637414</v>
      </c>
      <c r="S121" s="63"/>
      <c r="T121" s="122">
        <f>T122</f>
        <v>358.32500000000005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T121" s="14" t="s">
        <v>74</v>
      </c>
      <c r="AU121" s="14" t="s">
        <v>89</v>
      </c>
      <c r="BK121" s="123">
        <f>BK122</f>
        <v>0</v>
      </c>
    </row>
    <row r="122" spans="1:65" s="12" customFormat="1" ht="25.9" customHeight="1">
      <c r="B122" s="124"/>
      <c r="D122" s="125" t="s">
        <v>74</v>
      </c>
      <c r="E122" s="126" t="s">
        <v>110</v>
      </c>
      <c r="F122" s="126" t="s">
        <v>111</v>
      </c>
      <c r="I122" s="127"/>
      <c r="J122" s="128">
        <f>BK122</f>
        <v>0</v>
      </c>
      <c r="L122" s="124"/>
      <c r="M122" s="129"/>
      <c r="N122" s="130"/>
      <c r="O122" s="130"/>
      <c r="P122" s="131">
        <f>P123+P152+P157+P162+P179+P199+P225</f>
        <v>0</v>
      </c>
      <c r="Q122" s="130"/>
      <c r="R122" s="131">
        <f>R123+R152+R157+R162+R179+R199+R225</f>
        <v>1553.21637414</v>
      </c>
      <c r="S122" s="130"/>
      <c r="T122" s="132">
        <f>T123+T152+T157+T162+T179+T199+T225</f>
        <v>358.32500000000005</v>
      </c>
      <c r="AR122" s="125" t="s">
        <v>81</v>
      </c>
      <c r="AT122" s="133" t="s">
        <v>74</v>
      </c>
      <c r="AU122" s="133" t="s">
        <v>6</v>
      </c>
      <c r="AY122" s="125" t="s">
        <v>112</v>
      </c>
      <c r="BK122" s="134">
        <f>BK123+BK152+BK157+BK162+BK179+BK199+BK225</f>
        <v>0</v>
      </c>
    </row>
    <row r="123" spans="1:65" s="12" customFormat="1" ht="22.75" customHeight="1">
      <c r="B123" s="124"/>
      <c r="D123" s="125" t="s">
        <v>74</v>
      </c>
      <c r="E123" s="135" t="s">
        <v>81</v>
      </c>
      <c r="F123" s="135" t="s">
        <v>113</v>
      </c>
      <c r="I123" s="127"/>
      <c r="J123" s="136">
        <f>BK123</f>
        <v>0</v>
      </c>
      <c r="L123" s="124"/>
      <c r="M123" s="129"/>
      <c r="N123" s="130"/>
      <c r="O123" s="130"/>
      <c r="P123" s="131">
        <f>SUM(P124:P151)</f>
        <v>0</v>
      </c>
      <c r="Q123" s="130"/>
      <c r="R123" s="131">
        <f>SUM(R124:R151)</f>
        <v>542.84368949999998</v>
      </c>
      <c r="S123" s="130"/>
      <c r="T123" s="132">
        <f>SUM(T124:T151)</f>
        <v>358.32500000000005</v>
      </c>
      <c r="AR123" s="125" t="s">
        <v>81</v>
      </c>
      <c r="AT123" s="133" t="s">
        <v>74</v>
      </c>
      <c r="AU123" s="133" t="s">
        <v>81</v>
      </c>
      <c r="AY123" s="125" t="s">
        <v>112</v>
      </c>
      <c r="BK123" s="134">
        <f>SUM(BK124:BK151)</f>
        <v>0</v>
      </c>
    </row>
    <row r="124" spans="1:65" s="2" customFormat="1" ht="24.15" customHeight="1">
      <c r="A124" s="29"/>
      <c r="B124" s="137"/>
      <c r="C124" s="138" t="s">
        <v>81</v>
      </c>
      <c r="D124" s="138" t="s">
        <v>114</v>
      </c>
      <c r="E124" s="139" t="s">
        <v>115</v>
      </c>
      <c r="F124" s="140" t="s">
        <v>116</v>
      </c>
      <c r="G124" s="141" t="s">
        <v>117</v>
      </c>
      <c r="H124" s="142">
        <v>47</v>
      </c>
      <c r="I124" s="143"/>
      <c r="J124" s="144">
        <f t="shared" ref="J124:J151" si="0">ROUND(I124*H124,2)</f>
        <v>0</v>
      </c>
      <c r="K124" s="145"/>
      <c r="L124" s="30"/>
      <c r="M124" s="146" t="s">
        <v>1</v>
      </c>
      <c r="N124" s="147" t="s">
        <v>41</v>
      </c>
      <c r="O124" s="55"/>
      <c r="P124" s="148">
        <f t="shared" ref="P124:P151" si="1">O124*H124</f>
        <v>0</v>
      </c>
      <c r="Q124" s="148">
        <v>0</v>
      </c>
      <c r="R124" s="148">
        <f t="shared" ref="R124:R151" si="2">Q124*H124</f>
        <v>0</v>
      </c>
      <c r="S124" s="148">
        <v>0.26</v>
      </c>
      <c r="T124" s="149">
        <f t="shared" ref="T124:T151" si="3">S124*H124</f>
        <v>12.22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50" t="s">
        <v>118</v>
      </c>
      <c r="AT124" s="150" t="s">
        <v>114</v>
      </c>
      <c r="AU124" s="150" t="s">
        <v>119</v>
      </c>
      <c r="AY124" s="14" t="s">
        <v>112</v>
      </c>
      <c r="BE124" s="151">
        <f t="shared" ref="BE124:BE151" si="4">IF(N124="základná",J124,0)</f>
        <v>0</v>
      </c>
      <c r="BF124" s="151">
        <f t="shared" ref="BF124:BF151" si="5">IF(N124="znížená",J124,0)</f>
        <v>0</v>
      </c>
      <c r="BG124" s="151">
        <f t="shared" ref="BG124:BG151" si="6">IF(N124="zákl. prenesená",J124,0)</f>
        <v>0</v>
      </c>
      <c r="BH124" s="151">
        <f t="shared" ref="BH124:BH151" si="7">IF(N124="zníž. prenesená",J124,0)</f>
        <v>0</v>
      </c>
      <c r="BI124" s="151">
        <f t="shared" ref="BI124:BI151" si="8">IF(N124="nulová",J124,0)</f>
        <v>0</v>
      </c>
      <c r="BJ124" s="14" t="s">
        <v>119</v>
      </c>
      <c r="BK124" s="151">
        <f t="shared" ref="BK124:BK151" si="9">ROUND(I124*H124,2)</f>
        <v>0</v>
      </c>
      <c r="BL124" s="14" t="s">
        <v>118</v>
      </c>
      <c r="BM124" s="150" t="s">
        <v>120</v>
      </c>
    </row>
    <row r="125" spans="1:65" s="2" customFormat="1" ht="24.15" customHeight="1">
      <c r="A125" s="29"/>
      <c r="B125" s="137"/>
      <c r="C125" s="138" t="s">
        <v>119</v>
      </c>
      <c r="D125" s="138" t="s">
        <v>114</v>
      </c>
      <c r="E125" s="139" t="s">
        <v>121</v>
      </c>
      <c r="F125" s="140" t="s">
        <v>122</v>
      </c>
      <c r="G125" s="141" t="s">
        <v>117</v>
      </c>
      <c r="H125" s="142">
        <v>47</v>
      </c>
      <c r="I125" s="143"/>
      <c r="J125" s="144">
        <f t="shared" si="0"/>
        <v>0</v>
      </c>
      <c r="K125" s="145"/>
      <c r="L125" s="30"/>
      <c r="M125" s="146" t="s">
        <v>1</v>
      </c>
      <c r="N125" s="147" t="s">
        <v>41</v>
      </c>
      <c r="O125" s="55"/>
      <c r="P125" s="148">
        <f t="shared" si="1"/>
        <v>0</v>
      </c>
      <c r="Q125" s="148">
        <v>0</v>
      </c>
      <c r="R125" s="148">
        <f t="shared" si="2"/>
        <v>0</v>
      </c>
      <c r="S125" s="148">
        <v>0.5</v>
      </c>
      <c r="T125" s="149">
        <f t="shared" si="3"/>
        <v>23.5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50" t="s">
        <v>118</v>
      </c>
      <c r="AT125" s="150" t="s">
        <v>114</v>
      </c>
      <c r="AU125" s="150" t="s">
        <v>119</v>
      </c>
      <c r="AY125" s="14" t="s">
        <v>112</v>
      </c>
      <c r="BE125" s="151">
        <f t="shared" si="4"/>
        <v>0</v>
      </c>
      <c r="BF125" s="151">
        <f t="shared" si="5"/>
        <v>0</v>
      </c>
      <c r="BG125" s="151">
        <f t="shared" si="6"/>
        <v>0</v>
      </c>
      <c r="BH125" s="151">
        <f t="shared" si="7"/>
        <v>0</v>
      </c>
      <c r="BI125" s="151">
        <f t="shared" si="8"/>
        <v>0</v>
      </c>
      <c r="BJ125" s="14" t="s">
        <v>119</v>
      </c>
      <c r="BK125" s="151">
        <f t="shared" si="9"/>
        <v>0</v>
      </c>
      <c r="BL125" s="14" t="s">
        <v>118</v>
      </c>
      <c r="BM125" s="150" t="s">
        <v>123</v>
      </c>
    </row>
    <row r="126" spans="1:65" s="2" customFormat="1" ht="24.15" customHeight="1">
      <c r="A126" s="29"/>
      <c r="B126" s="137"/>
      <c r="C126" s="138" t="s">
        <v>124</v>
      </c>
      <c r="D126" s="138" t="s">
        <v>114</v>
      </c>
      <c r="E126" s="139" t="s">
        <v>125</v>
      </c>
      <c r="F126" s="140" t="s">
        <v>126</v>
      </c>
      <c r="G126" s="141" t="s">
        <v>117</v>
      </c>
      <c r="H126" s="142">
        <v>410</v>
      </c>
      <c r="I126" s="143"/>
      <c r="J126" s="144">
        <f t="shared" si="0"/>
        <v>0</v>
      </c>
      <c r="K126" s="145"/>
      <c r="L126" s="30"/>
      <c r="M126" s="146" t="s">
        <v>1</v>
      </c>
      <c r="N126" s="147" t="s">
        <v>41</v>
      </c>
      <c r="O126" s="55"/>
      <c r="P126" s="148">
        <f t="shared" si="1"/>
        <v>0</v>
      </c>
      <c r="Q126" s="148">
        <v>0</v>
      </c>
      <c r="R126" s="148">
        <f t="shared" si="2"/>
        <v>0</v>
      </c>
      <c r="S126" s="148">
        <v>0.316</v>
      </c>
      <c r="T126" s="149">
        <f t="shared" si="3"/>
        <v>129.56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50" t="s">
        <v>118</v>
      </c>
      <c r="AT126" s="150" t="s">
        <v>114</v>
      </c>
      <c r="AU126" s="150" t="s">
        <v>119</v>
      </c>
      <c r="AY126" s="14" t="s">
        <v>112</v>
      </c>
      <c r="BE126" s="151">
        <f t="shared" si="4"/>
        <v>0</v>
      </c>
      <c r="BF126" s="151">
        <f t="shared" si="5"/>
        <v>0</v>
      </c>
      <c r="BG126" s="151">
        <f t="shared" si="6"/>
        <v>0</v>
      </c>
      <c r="BH126" s="151">
        <f t="shared" si="7"/>
        <v>0</v>
      </c>
      <c r="BI126" s="151">
        <f t="shared" si="8"/>
        <v>0</v>
      </c>
      <c r="BJ126" s="14" t="s">
        <v>119</v>
      </c>
      <c r="BK126" s="151">
        <f t="shared" si="9"/>
        <v>0</v>
      </c>
      <c r="BL126" s="14" t="s">
        <v>118</v>
      </c>
      <c r="BM126" s="150" t="s">
        <v>127</v>
      </c>
    </row>
    <row r="127" spans="1:65" s="2" customFormat="1" ht="24.15" customHeight="1">
      <c r="A127" s="29"/>
      <c r="B127" s="137"/>
      <c r="C127" s="138" t="s">
        <v>118</v>
      </c>
      <c r="D127" s="138" t="s">
        <v>114</v>
      </c>
      <c r="E127" s="139" t="s">
        <v>128</v>
      </c>
      <c r="F127" s="140" t="s">
        <v>129</v>
      </c>
      <c r="G127" s="141" t="s">
        <v>117</v>
      </c>
      <c r="H127" s="142">
        <v>410</v>
      </c>
      <c r="I127" s="143"/>
      <c r="J127" s="144">
        <f t="shared" si="0"/>
        <v>0</v>
      </c>
      <c r="K127" s="145"/>
      <c r="L127" s="30"/>
      <c r="M127" s="146" t="s">
        <v>1</v>
      </c>
      <c r="N127" s="147" t="s">
        <v>41</v>
      </c>
      <c r="O127" s="55"/>
      <c r="P127" s="148">
        <f t="shared" si="1"/>
        <v>0</v>
      </c>
      <c r="Q127" s="148">
        <v>0</v>
      </c>
      <c r="R127" s="148">
        <f t="shared" si="2"/>
        <v>0</v>
      </c>
      <c r="S127" s="148">
        <v>0.23499999999999999</v>
      </c>
      <c r="T127" s="149">
        <f t="shared" si="3"/>
        <v>96.35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50" t="s">
        <v>118</v>
      </c>
      <c r="AT127" s="150" t="s">
        <v>114</v>
      </c>
      <c r="AU127" s="150" t="s">
        <v>119</v>
      </c>
      <c r="AY127" s="14" t="s">
        <v>112</v>
      </c>
      <c r="BE127" s="151">
        <f t="shared" si="4"/>
        <v>0</v>
      </c>
      <c r="BF127" s="151">
        <f t="shared" si="5"/>
        <v>0</v>
      </c>
      <c r="BG127" s="151">
        <f t="shared" si="6"/>
        <v>0</v>
      </c>
      <c r="BH127" s="151">
        <f t="shared" si="7"/>
        <v>0</v>
      </c>
      <c r="BI127" s="151">
        <f t="shared" si="8"/>
        <v>0</v>
      </c>
      <c r="BJ127" s="14" t="s">
        <v>119</v>
      </c>
      <c r="BK127" s="151">
        <f t="shared" si="9"/>
        <v>0</v>
      </c>
      <c r="BL127" s="14" t="s">
        <v>118</v>
      </c>
      <c r="BM127" s="150" t="s">
        <v>130</v>
      </c>
    </row>
    <row r="128" spans="1:65" s="2" customFormat="1" ht="24.15" customHeight="1">
      <c r="A128" s="29"/>
      <c r="B128" s="137"/>
      <c r="C128" s="138" t="s">
        <v>131</v>
      </c>
      <c r="D128" s="138" t="s">
        <v>114</v>
      </c>
      <c r="E128" s="139" t="s">
        <v>132</v>
      </c>
      <c r="F128" s="140" t="s">
        <v>133</v>
      </c>
      <c r="G128" s="141" t="s">
        <v>117</v>
      </c>
      <c r="H128" s="142">
        <v>410</v>
      </c>
      <c r="I128" s="143"/>
      <c r="J128" s="144">
        <f t="shared" si="0"/>
        <v>0</v>
      </c>
      <c r="K128" s="145"/>
      <c r="L128" s="30"/>
      <c r="M128" s="146" t="s">
        <v>1</v>
      </c>
      <c r="N128" s="147" t="s">
        <v>41</v>
      </c>
      <c r="O128" s="55"/>
      <c r="P128" s="148">
        <f t="shared" si="1"/>
        <v>0</v>
      </c>
      <c r="Q128" s="148">
        <v>0</v>
      </c>
      <c r="R128" s="148">
        <f t="shared" si="2"/>
        <v>0</v>
      </c>
      <c r="S128" s="148">
        <v>0.22500000000000001</v>
      </c>
      <c r="T128" s="149">
        <f t="shared" si="3"/>
        <v>92.25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50" t="s">
        <v>118</v>
      </c>
      <c r="AT128" s="150" t="s">
        <v>114</v>
      </c>
      <c r="AU128" s="150" t="s">
        <v>119</v>
      </c>
      <c r="AY128" s="14" t="s">
        <v>112</v>
      </c>
      <c r="BE128" s="151">
        <f t="shared" si="4"/>
        <v>0</v>
      </c>
      <c r="BF128" s="151">
        <f t="shared" si="5"/>
        <v>0</v>
      </c>
      <c r="BG128" s="151">
        <f t="shared" si="6"/>
        <v>0</v>
      </c>
      <c r="BH128" s="151">
        <f t="shared" si="7"/>
        <v>0</v>
      </c>
      <c r="BI128" s="151">
        <f t="shared" si="8"/>
        <v>0</v>
      </c>
      <c r="BJ128" s="14" t="s">
        <v>119</v>
      </c>
      <c r="BK128" s="151">
        <f t="shared" si="9"/>
        <v>0</v>
      </c>
      <c r="BL128" s="14" t="s">
        <v>118</v>
      </c>
      <c r="BM128" s="150" t="s">
        <v>134</v>
      </c>
    </row>
    <row r="129" spans="1:65" s="2" customFormat="1" ht="37.75" customHeight="1">
      <c r="A129" s="29"/>
      <c r="B129" s="137"/>
      <c r="C129" s="138" t="s">
        <v>135</v>
      </c>
      <c r="D129" s="138" t="s">
        <v>114</v>
      </c>
      <c r="E129" s="139" t="s">
        <v>136</v>
      </c>
      <c r="F129" s="140" t="s">
        <v>137</v>
      </c>
      <c r="G129" s="141" t="s">
        <v>117</v>
      </c>
      <c r="H129" s="142">
        <v>17.5</v>
      </c>
      <c r="I129" s="143"/>
      <c r="J129" s="144">
        <f t="shared" si="0"/>
        <v>0</v>
      </c>
      <c r="K129" s="145"/>
      <c r="L129" s="30"/>
      <c r="M129" s="146" t="s">
        <v>1</v>
      </c>
      <c r="N129" s="147" t="s">
        <v>41</v>
      </c>
      <c r="O129" s="55"/>
      <c r="P129" s="148">
        <f t="shared" si="1"/>
        <v>0</v>
      </c>
      <c r="Q129" s="148">
        <v>1E-4</v>
      </c>
      <c r="R129" s="148">
        <f t="shared" si="2"/>
        <v>1.75E-3</v>
      </c>
      <c r="S129" s="148">
        <v>0.127</v>
      </c>
      <c r="T129" s="149">
        <f t="shared" si="3"/>
        <v>2.2225000000000001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0" t="s">
        <v>118</v>
      </c>
      <c r="AT129" s="150" t="s">
        <v>114</v>
      </c>
      <c r="AU129" s="150" t="s">
        <v>119</v>
      </c>
      <c r="AY129" s="14" t="s">
        <v>112</v>
      </c>
      <c r="BE129" s="151">
        <f t="shared" si="4"/>
        <v>0</v>
      </c>
      <c r="BF129" s="151">
        <f t="shared" si="5"/>
        <v>0</v>
      </c>
      <c r="BG129" s="151">
        <f t="shared" si="6"/>
        <v>0</v>
      </c>
      <c r="BH129" s="151">
        <f t="shared" si="7"/>
        <v>0</v>
      </c>
      <c r="BI129" s="151">
        <f t="shared" si="8"/>
        <v>0</v>
      </c>
      <c r="BJ129" s="14" t="s">
        <v>119</v>
      </c>
      <c r="BK129" s="151">
        <f t="shared" si="9"/>
        <v>0</v>
      </c>
      <c r="BL129" s="14" t="s">
        <v>118</v>
      </c>
      <c r="BM129" s="150" t="s">
        <v>138</v>
      </c>
    </row>
    <row r="130" spans="1:65" s="2" customFormat="1" ht="37.75" customHeight="1">
      <c r="A130" s="29"/>
      <c r="B130" s="137"/>
      <c r="C130" s="138" t="s">
        <v>139</v>
      </c>
      <c r="D130" s="138" t="s">
        <v>114</v>
      </c>
      <c r="E130" s="139" t="s">
        <v>140</v>
      </c>
      <c r="F130" s="140" t="s">
        <v>141</v>
      </c>
      <c r="G130" s="141" t="s">
        <v>117</v>
      </c>
      <c r="H130" s="142">
        <v>8.75</v>
      </c>
      <c r="I130" s="143"/>
      <c r="J130" s="144">
        <f t="shared" si="0"/>
        <v>0</v>
      </c>
      <c r="K130" s="145"/>
      <c r="L130" s="30"/>
      <c r="M130" s="146" t="s">
        <v>1</v>
      </c>
      <c r="N130" s="147" t="s">
        <v>41</v>
      </c>
      <c r="O130" s="55"/>
      <c r="P130" s="148">
        <f t="shared" si="1"/>
        <v>0</v>
      </c>
      <c r="Q130" s="148">
        <v>1.9000000000000001E-4</v>
      </c>
      <c r="R130" s="148">
        <f t="shared" si="2"/>
        <v>1.6625000000000001E-3</v>
      </c>
      <c r="S130" s="148">
        <v>0.254</v>
      </c>
      <c r="T130" s="149">
        <f t="shared" si="3"/>
        <v>2.2225000000000001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0" t="s">
        <v>118</v>
      </c>
      <c r="AT130" s="150" t="s">
        <v>114</v>
      </c>
      <c r="AU130" s="150" t="s">
        <v>119</v>
      </c>
      <c r="AY130" s="14" t="s">
        <v>112</v>
      </c>
      <c r="BE130" s="151">
        <f t="shared" si="4"/>
        <v>0</v>
      </c>
      <c r="BF130" s="151">
        <f t="shared" si="5"/>
        <v>0</v>
      </c>
      <c r="BG130" s="151">
        <f t="shared" si="6"/>
        <v>0</v>
      </c>
      <c r="BH130" s="151">
        <f t="shared" si="7"/>
        <v>0</v>
      </c>
      <c r="BI130" s="151">
        <f t="shared" si="8"/>
        <v>0</v>
      </c>
      <c r="BJ130" s="14" t="s">
        <v>119</v>
      </c>
      <c r="BK130" s="151">
        <f t="shared" si="9"/>
        <v>0</v>
      </c>
      <c r="BL130" s="14" t="s">
        <v>118</v>
      </c>
      <c r="BM130" s="150" t="s">
        <v>142</v>
      </c>
    </row>
    <row r="131" spans="1:65" s="2" customFormat="1" ht="24.15" customHeight="1">
      <c r="A131" s="29"/>
      <c r="B131" s="137"/>
      <c r="C131" s="138" t="s">
        <v>143</v>
      </c>
      <c r="D131" s="138" t="s">
        <v>114</v>
      </c>
      <c r="E131" s="139" t="s">
        <v>144</v>
      </c>
      <c r="F131" s="140" t="s">
        <v>145</v>
      </c>
      <c r="G131" s="141" t="s">
        <v>146</v>
      </c>
      <c r="H131" s="142">
        <v>161</v>
      </c>
      <c r="I131" s="143"/>
      <c r="J131" s="144">
        <f t="shared" si="0"/>
        <v>0</v>
      </c>
      <c r="K131" s="145"/>
      <c r="L131" s="30"/>
      <c r="M131" s="146" t="s">
        <v>1</v>
      </c>
      <c r="N131" s="147" t="s">
        <v>41</v>
      </c>
      <c r="O131" s="55"/>
      <c r="P131" s="148">
        <f t="shared" si="1"/>
        <v>0</v>
      </c>
      <c r="Q131" s="148">
        <v>0</v>
      </c>
      <c r="R131" s="148">
        <f t="shared" si="2"/>
        <v>0</v>
      </c>
      <c r="S131" s="148">
        <v>0</v>
      </c>
      <c r="T131" s="149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0" t="s">
        <v>118</v>
      </c>
      <c r="AT131" s="150" t="s">
        <v>114</v>
      </c>
      <c r="AU131" s="150" t="s">
        <v>119</v>
      </c>
      <c r="AY131" s="14" t="s">
        <v>112</v>
      </c>
      <c r="BE131" s="151">
        <f t="shared" si="4"/>
        <v>0</v>
      </c>
      <c r="BF131" s="151">
        <f t="shared" si="5"/>
        <v>0</v>
      </c>
      <c r="BG131" s="151">
        <f t="shared" si="6"/>
        <v>0</v>
      </c>
      <c r="BH131" s="151">
        <f t="shared" si="7"/>
        <v>0</v>
      </c>
      <c r="BI131" s="151">
        <f t="shared" si="8"/>
        <v>0</v>
      </c>
      <c r="BJ131" s="14" t="s">
        <v>119</v>
      </c>
      <c r="BK131" s="151">
        <f t="shared" si="9"/>
        <v>0</v>
      </c>
      <c r="BL131" s="14" t="s">
        <v>118</v>
      </c>
      <c r="BM131" s="150" t="s">
        <v>147</v>
      </c>
    </row>
    <row r="132" spans="1:65" s="2" customFormat="1" ht="24.15" customHeight="1">
      <c r="A132" s="29"/>
      <c r="B132" s="137"/>
      <c r="C132" s="138" t="s">
        <v>148</v>
      </c>
      <c r="D132" s="138" t="s">
        <v>114</v>
      </c>
      <c r="E132" s="139" t="s">
        <v>149</v>
      </c>
      <c r="F132" s="140" t="s">
        <v>150</v>
      </c>
      <c r="G132" s="141" t="s">
        <v>146</v>
      </c>
      <c r="H132" s="142">
        <v>48.3</v>
      </c>
      <c r="I132" s="143"/>
      <c r="J132" s="144">
        <f t="shared" si="0"/>
        <v>0</v>
      </c>
      <c r="K132" s="145"/>
      <c r="L132" s="30"/>
      <c r="M132" s="146" t="s">
        <v>1</v>
      </c>
      <c r="N132" s="147" t="s">
        <v>41</v>
      </c>
      <c r="O132" s="55"/>
      <c r="P132" s="148">
        <f t="shared" si="1"/>
        <v>0</v>
      </c>
      <c r="Q132" s="148">
        <v>0</v>
      </c>
      <c r="R132" s="148">
        <f t="shared" si="2"/>
        <v>0</v>
      </c>
      <c r="S132" s="148">
        <v>0</v>
      </c>
      <c r="T132" s="149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0" t="s">
        <v>118</v>
      </c>
      <c r="AT132" s="150" t="s">
        <v>114</v>
      </c>
      <c r="AU132" s="150" t="s">
        <v>119</v>
      </c>
      <c r="AY132" s="14" t="s">
        <v>112</v>
      </c>
      <c r="BE132" s="151">
        <f t="shared" si="4"/>
        <v>0</v>
      </c>
      <c r="BF132" s="151">
        <f t="shared" si="5"/>
        <v>0</v>
      </c>
      <c r="BG132" s="151">
        <f t="shared" si="6"/>
        <v>0</v>
      </c>
      <c r="BH132" s="151">
        <f t="shared" si="7"/>
        <v>0</v>
      </c>
      <c r="BI132" s="151">
        <f t="shared" si="8"/>
        <v>0</v>
      </c>
      <c r="BJ132" s="14" t="s">
        <v>119</v>
      </c>
      <c r="BK132" s="151">
        <f t="shared" si="9"/>
        <v>0</v>
      </c>
      <c r="BL132" s="14" t="s">
        <v>118</v>
      </c>
      <c r="BM132" s="150" t="s">
        <v>151</v>
      </c>
    </row>
    <row r="133" spans="1:65" s="2" customFormat="1" ht="14.4" customHeight="1">
      <c r="A133" s="29"/>
      <c r="B133" s="137"/>
      <c r="C133" s="138" t="s">
        <v>152</v>
      </c>
      <c r="D133" s="138" t="s">
        <v>114</v>
      </c>
      <c r="E133" s="139" t="s">
        <v>153</v>
      </c>
      <c r="F133" s="140" t="s">
        <v>154</v>
      </c>
      <c r="G133" s="141" t="s">
        <v>146</v>
      </c>
      <c r="H133" s="142">
        <v>2.1</v>
      </c>
      <c r="I133" s="143"/>
      <c r="J133" s="144">
        <f t="shared" si="0"/>
        <v>0</v>
      </c>
      <c r="K133" s="145"/>
      <c r="L133" s="30"/>
      <c r="M133" s="146" t="s">
        <v>1</v>
      </c>
      <c r="N133" s="147" t="s">
        <v>41</v>
      </c>
      <c r="O133" s="55"/>
      <c r="P133" s="148">
        <f t="shared" si="1"/>
        <v>0</v>
      </c>
      <c r="Q133" s="148">
        <v>0</v>
      </c>
      <c r="R133" s="148">
        <f t="shared" si="2"/>
        <v>0</v>
      </c>
      <c r="S133" s="148">
        <v>0</v>
      </c>
      <c r="T133" s="149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0" t="s">
        <v>118</v>
      </c>
      <c r="AT133" s="150" t="s">
        <v>114</v>
      </c>
      <c r="AU133" s="150" t="s">
        <v>119</v>
      </c>
      <c r="AY133" s="14" t="s">
        <v>112</v>
      </c>
      <c r="BE133" s="151">
        <f t="shared" si="4"/>
        <v>0</v>
      </c>
      <c r="BF133" s="151">
        <f t="shared" si="5"/>
        <v>0</v>
      </c>
      <c r="BG133" s="151">
        <f t="shared" si="6"/>
        <v>0</v>
      </c>
      <c r="BH133" s="151">
        <f t="shared" si="7"/>
        <v>0</v>
      </c>
      <c r="BI133" s="151">
        <f t="shared" si="8"/>
        <v>0</v>
      </c>
      <c r="BJ133" s="14" t="s">
        <v>119</v>
      </c>
      <c r="BK133" s="151">
        <f t="shared" si="9"/>
        <v>0</v>
      </c>
      <c r="BL133" s="14" t="s">
        <v>118</v>
      </c>
      <c r="BM133" s="150" t="s">
        <v>155</v>
      </c>
    </row>
    <row r="134" spans="1:65" s="2" customFormat="1" ht="37.75" customHeight="1">
      <c r="A134" s="29"/>
      <c r="B134" s="137"/>
      <c r="C134" s="138" t="s">
        <v>156</v>
      </c>
      <c r="D134" s="138" t="s">
        <v>114</v>
      </c>
      <c r="E134" s="139" t="s">
        <v>157</v>
      </c>
      <c r="F134" s="140" t="s">
        <v>158</v>
      </c>
      <c r="G134" s="141" t="s">
        <v>146</v>
      </c>
      <c r="H134" s="142">
        <v>2.1</v>
      </c>
      <c r="I134" s="143"/>
      <c r="J134" s="144">
        <f t="shared" si="0"/>
        <v>0</v>
      </c>
      <c r="K134" s="145"/>
      <c r="L134" s="30"/>
      <c r="M134" s="146" t="s">
        <v>1</v>
      </c>
      <c r="N134" s="147" t="s">
        <v>41</v>
      </c>
      <c r="O134" s="55"/>
      <c r="P134" s="148">
        <f t="shared" si="1"/>
        <v>0</v>
      </c>
      <c r="Q134" s="148">
        <v>0</v>
      </c>
      <c r="R134" s="148">
        <f t="shared" si="2"/>
        <v>0</v>
      </c>
      <c r="S134" s="148">
        <v>0</v>
      </c>
      <c r="T134" s="149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0" t="s">
        <v>118</v>
      </c>
      <c r="AT134" s="150" t="s">
        <v>114</v>
      </c>
      <c r="AU134" s="150" t="s">
        <v>119</v>
      </c>
      <c r="AY134" s="14" t="s">
        <v>112</v>
      </c>
      <c r="BE134" s="151">
        <f t="shared" si="4"/>
        <v>0</v>
      </c>
      <c r="BF134" s="151">
        <f t="shared" si="5"/>
        <v>0</v>
      </c>
      <c r="BG134" s="151">
        <f t="shared" si="6"/>
        <v>0</v>
      </c>
      <c r="BH134" s="151">
        <f t="shared" si="7"/>
        <v>0</v>
      </c>
      <c r="BI134" s="151">
        <f t="shared" si="8"/>
        <v>0</v>
      </c>
      <c r="BJ134" s="14" t="s">
        <v>119</v>
      </c>
      <c r="BK134" s="151">
        <f t="shared" si="9"/>
        <v>0</v>
      </c>
      <c r="BL134" s="14" t="s">
        <v>118</v>
      </c>
      <c r="BM134" s="150" t="s">
        <v>159</v>
      </c>
    </row>
    <row r="135" spans="1:65" s="2" customFormat="1" ht="37.75" customHeight="1">
      <c r="A135" s="29"/>
      <c r="B135" s="137"/>
      <c r="C135" s="138" t="s">
        <v>160</v>
      </c>
      <c r="D135" s="138" t="s">
        <v>114</v>
      </c>
      <c r="E135" s="139" t="s">
        <v>161</v>
      </c>
      <c r="F135" s="140" t="s">
        <v>162</v>
      </c>
      <c r="G135" s="141" t="s">
        <v>146</v>
      </c>
      <c r="H135" s="142">
        <v>160.12</v>
      </c>
      <c r="I135" s="143"/>
      <c r="J135" s="144">
        <f t="shared" si="0"/>
        <v>0</v>
      </c>
      <c r="K135" s="145"/>
      <c r="L135" s="30"/>
      <c r="M135" s="146" t="s">
        <v>1</v>
      </c>
      <c r="N135" s="147" t="s">
        <v>41</v>
      </c>
      <c r="O135" s="55"/>
      <c r="P135" s="148">
        <f t="shared" si="1"/>
        <v>0</v>
      </c>
      <c r="Q135" s="148">
        <v>0</v>
      </c>
      <c r="R135" s="148">
        <f t="shared" si="2"/>
        <v>0</v>
      </c>
      <c r="S135" s="148">
        <v>0</v>
      </c>
      <c r="T135" s="149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0" t="s">
        <v>118</v>
      </c>
      <c r="AT135" s="150" t="s">
        <v>114</v>
      </c>
      <c r="AU135" s="150" t="s">
        <v>119</v>
      </c>
      <c r="AY135" s="14" t="s">
        <v>112</v>
      </c>
      <c r="BE135" s="151">
        <f t="shared" si="4"/>
        <v>0</v>
      </c>
      <c r="BF135" s="151">
        <f t="shared" si="5"/>
        <v>0</v>
      </c>
      <c r="BG135" s="151">
        <f t="shared" si="6"/>
        <v>0</v>
      </c>
      <c r="BH135" s="151">
        <f t="shared" si="7"/>
        <v>0</v>
      </c>
      <c r="BI135" s="151">
        <f t="shared" si="8"/>
        <v>0</v>
      </c>
      <c r="BJ135" s="14" t="s">
        <v>119</v>
      </c>
      <c r="BK135" s="151">
        <f t="shared" si="9"/>
        <v>0</v>
      </c>
      <c r="BL135" s="14" t="s">
        <v>118</v>
      </c>
      <c r="BM135" s="150" t="s">
        <v>163</v>
      </c>
    </row>
    <row r="136" spans="1:65" s="2" customFormat="1" ht="37.75" customHeight="1">
      <c r="A136" s="29"/>
      <c r="B136" s="137"/>
      <c r="C136" s="138" t="s">
        <v>164</v>
      </c>
      <c r="D136" s="138" t="s">
        <v>114</v>
      </c>
      <c r="E136" s="139" t="s">
        <v>165</v>
      </c>
      <c r="F136" s="140" t="s">
        <v>166</v>
      </c>
      <c r="G136" s="141" t="s">
        <v>146</v>
      </c>
      <c r="H136" s="142">
        <v>1120.8399999999999</v>
      </c>
      <c r="I136" s="143"/>
      <c r="J136" s="144">
        <f t="shared" si="0"/>
        <v>0</v>
      </c>
      <c r="K136" s="145"/>
      <c r="L136" s="30"/>
      <c r="M136" s="146" t="s">
        <v>1</v>
      </c>
      <c r="N136" s="147" t="s">
        <v>41</v>
      </c>
      <c r="O136" s="55"/>
      <c r="P136" s="148">
        <f t="shared" si="1"/>
        <v>0</v>
      </c>
      <c r="Q136" s="148">
        <v>0</v>
      </c>
      <c r="R136" s="148">
        <f t="shared" si="2"/>
        <v>0</v>
      </c>
      <c r="S136" s="148">
        <v>0</v>
      </c>
      <c r="T136" s="149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0" t="s">
        <v>118</v>
      </c>
      <c r="AT136" s="150" t="s">
        <v>114</v>
      </c>
      <c r="AU136" s="150" t="s">
        <v>119</v>
      </c>
      <c r="AY136" s="14" t="s">
        <v>112</v>
      </c>
      <c r="BE136" s="151">
        <f t="shared" si="4"/>
        <v>0</v>
      </c>
      <c r="BF136" s="151">
        <f t="shared" si="5"/>
        <v>0</v>
      </c>
      <c r="BG136" s="151">
        <f t="shared" si="6"/>
        <v>0</v>
      </c>
      <c r="BH136" s="151">
        <f t="shared" si="7"/>
        <v>0</v>
      </c>
      <c r="BI136" s="151">
        <f t="shared" si="8"/>
        <v>0</v>
      </c>
      <c r="BJ136" s="14" t="s">
        <v>119</v>
      </c>
      <c r="BK136" s="151">
        <f t="shared" si="9"/>
        <v>0</v>
      </c>
      <c r="BL136" s="14" t="s">
        <v>118</v>
      </c>
      <c r="BM136" s="150" t="s">
        <v>167</v>
      </c>
    </row>
    <row r="137" spans="1:65" s="2" customFormat="1" ht="24.15" customHeight="1">
      <c r="A137" s="29"/>
      <c r="B137" s="137"/>
      <c r="C137" s="138" t="s">
        <v>168</v>
      </c>
      <c r="D137" s="138" t="s">
        <v>114</v>
      </c>
      <c r="E137" s="139" t="s">
        <v>169</v>
      </c>
      <c r="F137" s="140" t="s">
        <v>170</v>
      </c>
      <c r="G137" s="141" t="s">
        <v>146</v>
      </c>
      <c r="H137" s="142">
        <v>163.1</v>
      </c>
      <c r="I137" s="143"/>
      <c r="J137" s="144">
        <f t="shared" si="0"/>
        <v>0</v>
      </c>
      <c r="K137" s="145"/>
      <c r="L137" s="30"/>
      <c r="M137" s="146" t="s">
        <v>1</v>
      </c>
      <c r="N137" s="147" t="s">
        <v>41</v>
      </c>
      <c r="O137" s="55"/>
      <c r="P137" s="148">
        <f t="shared" si="1"/>
        <v>0</v>
      </c>
      <c r="Q137" s="148">
        <v>0</v>
      </c>
      <c r="R137" s="148">
        <f t="shared" si="2"/>
        <v>0</v>
      </c>
      <c r="S137" s="148">
        <v>0</v>
      </c>
      <c r="T137" s="149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0" t="s">
        <v>118</v>
      </c>
      <c r="AT137" s="150" t="s">
        <v>114</v>
      </c>
      <c r="AU137" s="150" t="s">
        <v>119</v>
      </c>
      <c r="AY137" s="14" t="s">
        <v>112</v>
      </c>
      <c r="BE137" s="151">
        <f t="shared" si="4"/>
        <v>0</v>
      </c>
      <c r="BF137" s="151">
        <f t="shared" si="5"/>
        <v>0</v>
      </c>
      <c r="BG137" s="151">
        <f t="shared" si="6"/>
        <v>0</v>
      </c>
      <c r="BH137" s="151">
        <f t="shared" si="7"/>
        <v>0</v>
      </c>
      <c r="BI137" s="151">
        <f t="shared" si="8"/>
        <v>0</v>
      </c>
      <c r="BJ137" s="14" t="s">
        <v>119</v>
      </c>
      <c r="BK137" s="151">
        <f t="shared" si="9"/>
        <v>0</v>
      </c>
      <c r="BL137" s="14" t="s">
        <v>118</v>
      </c>
      <c r="BM137" s="150" t="s">
        <v>171</v>
      </c>
    </row>
    <row r="138" spans="1:65" s="2" customFormat="1" ht="24.15" customHeight="1">
      <c r="A138" s="29"/>
      <c r="B138" s="137"/>
      <c r="C138" s="138" t="s">
        <v>172</v>
      </c>
      <c r="D138" s="138" t="s">
        <v>114</v>
      </c>
      <c r="E138" s="139" t="s">
        <v>173</v>
      </c>
      <c r="F138" s="140" t="s">
        <v>174</v>
      </c>
      <c r="G138" s="141" t="s">
        <v>146</v>
      </c>
      <c r="H138" s="142">
        <v>31.5</v>
      </c>
      <c r="I138" s="143"/>
      <c r="J138" s="144">
        <f t="shared" si="0"/>
        <v>0</v>
      </c>
      <c r="K138" s="145"/>
      <c r="L138" s="30"/>
      <c r="M138" s="146" t="s">
        <v>1</v>
      </c>
      <c r="N138" s="147" t="s">
        <v>41</v>
      </c>
      <c r="O138" s="55"/>
      <c r="P138" s="148">
        <f t="shared" si="1"/>
        <v>0</v>
      </c>
      <c r="Q138" s="148">
        <v>0</v>
      </c>
      <c r="R138" s="148">
        <f t="shared" si="2"/>
        <v>0</v>
      </c>
      <c r="S138" s="148">
        <v>0</v>
      </c>
      <c r="T138" s="149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0" t="s">
        <v>118</v>
      </c>
      <c r="AT138" s="150" t="s">
        <v>114</v>
      </c>
      <c r="AU138" s="150" t="s">
        <v>119</v>
      </c>
      <c r="AY138" s="14" t="s">
        <v>112</v>
      </c>
      <c r="BE138" s="151">
        <f t="shared" si="4"/>
        <v>0</v>
      </c>
      <c r="BF138" s="151">
        <f t="shared" si="5"/>
        <v>0</v>
      </c>
      <c r="BG138" s="151">
        <f t="shared" si="6"/>
        <v>0</v>
      </c>
      <c r="BH138" s="151">
        <f t="shared" si="7"/>
        <v>0</v>
      </c>
      <c r="BI138" s="151">
        <f t="shared" si="8"/>
        <v>0</v>
      </c>
      <c r="BJ138" s="14" t="s">
        <v>119</v>
      </c>
      <c r="BK138" s="151">
        <f t="shared" si="9"/>
        <v>0</v>
      </c>
      <c r="BL138" s="14" t="s">
        <v>118</v>
      </c>
      <c r="BM138" s="150" t="s">
        <v>175</v>
      </c>
    </row>
    <row r="139" spans="1:65" s="2" customFormat="1" ht="14.4" customHeight="1">
      <c r="A139" s="29"/>
      <c r="B139" s="137"/>
      <c r="C139" s="152" t="s">
        <v>176</v>
      </c>
      <c r="D139" s="152" t="s">
        <v>177</v>
      </c>
      <c r="E139" s="153" t="s">
        <v>178</v>
      </c>
      <c r="F139" s="154" t="s">
        <v>179</v>
      </c>
      <c r="G139" s="155" t="s">
        <v>180</v>
      </c>
      <c r="H139" s="156">
        <v>63</v>
      </c>
      <c r="I139" s="157"/>
      <c r="J139" s="158">
        <f t="shared" si="0"/>
        <v>0</v>
      </c>
      <c r="K139" s="159"/>
      <c r="L139" s="160"/>
      <c r="M139" s="161" t="s">
        <v>1</v>
      </c>
      <c r="N139" s="162" t="s">
        <v>41</v>
      </c>
      <c r="O139" s="55"/>
      <c r="P139" s="148">
        <f t="shared" si="1"/>
        <v>0</v>
      </c>
      <c r="Q139" s="148">
        <v>1</v>
      </c>
      <c r="R139" s="148">
        <f t="shared" si="2"/>
        <v>63</v>
      </c>
      <c r="S139" s="148">
        <v>0</v>
      </c>
      <c r="T139" s="149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0" t="s">
        <v>143</v>
      </c>
      <c r="AT139" s="150" t="s">
        <v>177</v>
      </c>
      <c r="AU139" s="150" t="s">
        <v>119</v>
      </c>
      <c r="AY139" s="14" t="s">
        <v>112</v>
      </c>
      <c r="BE139" s="151">
        <f t="shared" si="4"/>
        <v>0</v>
      </c>
      <c r="BF139" s="151">
        <f t="shared" si="5"/>
        <v>0</v>
      </c>
      <c r="BG139" s="151">
        <f t="shared" si="6"/>
        <v>0</v>
      </c>
      <c r="BH139" s="151">
        <f t="shared" si="7"/>
        <v>0</v>
      </c>
      <c r="BI139" s="151">
        <f t="shared" si="8"/>
        <v>0</v>
      </c>
      <c r="BJ139" s="14" t="s">
        <v>119</v>
      </c>
      <c r="BK139" s="151">
        <f t="shared" si="9"/>
        <v>0</v>
      </c>
      <c r="BL139" s="14" t="s">
        <v>118</v>
      </c>
      <c r="BM139" s="150" t="s">
        <v>181</v>
      </c>
    </row>
    <row r="140" spans="1:65" s="2" customFormat="1" ht="14.4" customHeight="1">
      <c r="A140" s="29"/>
      <c r="B140" s="137"/>
      <c r="C140" s="138" t="s">
        <v>182</v>
      </c>
      <c r="D140" s="138" t="s">
        <v>114</v>
      </c>
      <c r="E140" s="139" t="s">
        <v>183</v>
      </c>
      <c r="F140" s="140" t="s">
        <v>184</v>
      </c>
      <c r="G140" s="141" t="s">
        <v>146</v>
      </c>
      <c r="H140" s="142">
        <v>160.12</v>
      </c>
      <c r="I140" s="143"/>
      <c r="J140" s="144">
        <f t="shared" si="0"/>
        <v>0</v>
      </c>
      <c r="K140" s="145"/>
      <c r="L140" s="30"/>
      <c r="M140" s="146" t="s">
        <v>1</v>
      </c>
      <c r="N140" s="147" t="s">
        <v>41</v>
      </c>
      <c r="O140" s="55"/>
      <c r="P140" s="148">
        <f t="shared" si="1"/>
        <v>0</v>
      </c>
      <c r="Q140" s="148">
        <v>0</v>
      </c>
      <c r="R140" s="148">
        <f t="shared" si="2"/>
        <v>0</v>
      </c>
      <c r="S140" s="148">
        <v>0</v>
      </c>
      <c r="T140" s="149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0" t="s">
        <v>118</v>
      </c>
      <c r="AT140" s="150" t="s">
        <v>114</v>
      </c>
      <c r="AU140" s="150" t="s">
        <v>119</v>
      </c>
      <c r="AY140" s="14" t="s">
        <v>112</v>
      </c>
      <c r="BE140" s="151">
        <f t="shared" si="4"/>
        <v>0</v>
      </c>
      <c r="BF140" s="151">
        <f t="shared" si="5"/>
        <v>0</v>
      </c>
      <c r="BG140" s="151">
        <f t="shared" si="6"/>
        <v>0</v>
      </c>
      <c r="BH140" s="151">
        <f t="shared" si="7"/>
        <v>0</v>
      </c>
      <c r="BI140" s="151">
        <f t="shared" si="8"/>
        <v>0</v>
      </c>
      <c r="BJ140" s="14" t="s">
        <v>119</v>
      </c>
      <c r="BK140" s="151">
        <f t="shared" si="9"/>
        <v>0</v>
      </c>
      <c r="BL140" s="14" t="s">
        <v>118</v>
      </c>
      <c r="BM140" s="150" t="s">
        <v>185</v>
      </c>
    </row>
    <row r="141" spans="1:65" s="2" customFormat="1" ht="24.15" customHeight="1">
      <c r="A141" s="29"/>
      <c r="B141" s="137"/>
      <c r="C141" s="138" t="s">
        <v>186</v>
      </c>
      <c r="D141" s="138" t="s">
        <v>114</v>
      </c>
      <c r="E141" s="139" t="s">
        <v>187</v>
      </c>
      <c r="F141" s="140" t="s">
        <v>188</v>
      </c>
      <c r="G141" s="141" t="s">
        <v>146</v>
      </c>
      <c r="H141" s="142">
        <v>2.98</v>
      </c>
      <c r="I141" s="143"/>
      <c r="J141" s="144">
        <f t="shared" si="0"/>
        <v>0</v>
      </c>
      <c r="K141" s="145"/>
      <c r="L141" s="30"/>
      <c r="M141" s="146" t="s">
        <v>1</v>
      </c>
      <c r="N141" s="147" t="s">
        <v>41</v>
      </c>
      <c r="O141" s="55"/>
      <c r="P141" s="148">
        <f t="shared" si="1"/>
        <v>0</v>
      </c>
      <c r="Q141" s="148">
        <v>0</v>
      </c>
      <c r="R141" s="148">
        <f t="shared" si="2"/>
        <v>0</v>
      </c>
      <c r="S141" s="148">
        <v>0</v>
      </c>
      <c r="T141" s="149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0" t="s">
        <v>118</v>
      </c>
      <c r="AT141" s="150" t="s">
        <v>114</v>
      </c>
      <c r="AU141" s="150" t="s">
        <v>119</v>
      </c>
      <c r="AY141" s="14" t="s">
        <v>112</v>
      </c>
      <c r="BE141" s="151">
        <f t="shared" si="4"/>
        <v>0</v>
      </c>
      <c r="BF141" s="151">
        <f t="shared" si="5"/>
        <v>0</v>
      </c>
      <c r="BG141" s="151">
        <f t="shared" si="6"/>
        <v>0</v>
      </c>
      <c r="BH141" s="151">
        <f t="shared" si="7"/>
        <v>0</v>
      </c>
      <c r="BI141" s="151">
        <f t="shared" si="8"/>
        <v>0</v>
      </c>
      <c r="BJ141" s="14" t="s">
        <v>119</v>
      </c>
      <c r="BK141" s="151">
        <f t="shared" si="9"/>
        <v>0</v>
      </c>
      <c r="BL141" s="14" t="s">
        <v>118</v>
      </c>
      <c r="BM141" s="150" t="s">
        <v>189</v>
      </c>
    </row>
    <row r="142" spans="1:65" s="2" customFormat="1" ht="24.15" customHeight="1">
      <c r="A142" s="29"/>
      <c r="B142" s="137"/>
      <c r="C142" s="138" t="s">
        <v>190</v>
      </c>
      <c r="D142" s="138" t="s">
        <v>114</v>
      </c>
      <c r="E142" s="139" t="s">
        <v>191</v>
      </c>
      <c r="F142" s="140" t="s">
        <v>192</v>
      </c>
      <c r="G142" s="141" t="s">
        <v>146</v>
      </c>
      <c r="H142" s="142">
        <v>0.72</v>
      </c>
      <c r="I142" s="143"/>
      <c r="J142" s="144">
        <f t="shared" si="0"/>
        <v>0</v>
      </c>
      <c r="K142" s="145"/>
      <c r="L142" s="30"/>
      <c r="M142" s="146" t="s">
        <v>1</v>
      </c>
      <c r="N142" s="147" t="s">
        <v>41</v>
      </c>
      <c r="O142" s="55"/>
      <c r="P142" s="148">
        <f t="shared" si="1"/>
        <v>0</v>
      </c>
      <c r="Q142" s="148">
        <v>0</v>
      </c>
      <c r="R142" s="148">
        <f t="shared" si="2"/>
        <v>0</v>
      </c>
      <c r="S142" s="148">
        <v>0</v>
      </c>
      <c r="T142" s="149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0" t="s">
        <v>118</v>
      </c>
      <c r="AT142" s="150" t="s">
        <v>114</v>
      </c>
      <c r="AU142" s="150" t="s">
        <v>119</v>
      </c>
      <c r="AY142" s="14" t="s">
        <v>112</v>
      </c>
      <c r="BE142" s="151">
        <f t="shared" si="4"/>
        <v>0</v>
      </c>
      <c r="BF142" s="151">
        <f t="shared" si="5"/>
        <v>0</v>
      </c>
      <c r="BG142" s="151">
        <f t="shared" si="6"/>
        <v>0</v>
      </c>
      <c r="BH142" s="151">
        <f t="shared" si="7"/>
        <v>0</v>
      </c>
      <c r="BI142" s="151">
        <f t="shared" si="8"/>
        <v>0</v>
      </c>
      <c r="BJ142" s="14" t="s">
        <v>119</v>
      </c>
      <c r="BK142" s="151">
        <f t="shared" si="9"/>
        <v>0</v>
      </c>
      <c r="BL142" s="14" t="s">
        <v>118</v>
      </c>
      <c r="BM142" s="150" t="s">
        <v>193</v>
      </c>
    </row>
    <row r="143" spans="1:65" s="2" customFormat="1" ht="14.4" customHeight="1">
      <c r="A143" s="29"/>
      <c r="B143" s="137"/>
      <c r="C143" s="152" t="s">
        <v>7</v>
      </c>
      <c r="D143" s="152" t="s">
        <v>177</v>
      </c>
      <c r="E143" s="153" t="s">
        <v>194</v>
      </c>
      <c r="F143" s="154" t="s">
        <v>195</v>
      </c>
      <c r="G143" s="155" t="s">
        <v>180</v>
      </c>
      <c r="H143" s="156">
        <v>1.44</v>
      </c>
      <c r="I143" s="157"/>
      <c r="J143" s="158">
        <f t="shared" si="0"/>
        <v>0</v>
      </c>
      <c r="K143" s="159"/>
      <c r="L143" s="160"/>
      <c r="M143" s="161" t="s">
        <v>1</v>
      </c>
      <c r="N143" s="162" t="s">
        <v>41</v>
      </c>
      <c r="O143" s="55"/>
      <c r="P143" s="148">
        <f t="shared" si="1"/>
        <v>0</v>
      </c>
      <c r="Q143" s="148">
        <v>1</v>
      </c>
      <c r="R143" s="148">
        <f t="shared" si="2"/>
        <v>1.44</v>
      </c>
      <c r="S143" s="148">
        <v>0</v>
      </c>
      <c r="T143" s="149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0" t="s">
        <v>143</v>
      </c>
      <c r="AT143" s="150" t="s">
        <v>177</v>
      </c>
      <c r="AU143" s="150" t="s">
        <v>119</v>
      </c>
      <c r="AY143" s="14" t="s">
        <v>112</v>
      </c>
      <c r="BE143" s="151">
        <f t="shared" si="4"/>
        <v>0</v>
      </c>
      <c r="BF143" s="151">
        <f t="shared" si="5"/>
        <v>0</v>
      </c>
      <c r="BG143" s="151">
        <f t="shared" si="6"/>
        <v>0</v>
      </c>
      <c r="BH143" s="151">
        <f t="shared" si="7"/>
        <v>0</v>
      </c>
      <c r="BI143" s="151">
        <f t="shared" si="8"/>
        <v>0</v>
      </c>
      <c r="BJ143" s="14" t="s">
        <v>119</v>
      </c>
      <c r="BK143" s="151">
        <f t="shared" si="9"/>
        <v>0</v>
      </c>
      <c r="BL143" s="14" t="s">
        <v>118</v>
      </c>
      <c r="BM143" s="150" t="s">
        <v>196</v>
      </c>
    </row>
    <row r="144" spans="1:65" s="2" customFormat="1" ht="14.4" customHeight="1">
      <c r="A144" s="29"/>
      <c r="B144" s="137"/>
      <c r="C144" s="138" t="s">
        <v>197</v>
      </c>
      <c r="D144" s="138" t="s">
        <v>114</v>
      </c>
      <c r="E144" s="139" t="s">
        <v>198</v>
      </c>
      <c r="F144" s="140" t="s">
        <v>199</v>
      </c>
      <c r="G144" s="141" t="s">
        <v>117</v>
      </c>
      <c r="H144" s="142">
        <v>299</v>
      </c>
      <c r="I144" s="143"/>
      <c r="J144" s="144">
        <f t="shared" si="0"/>
        <v>0</v>
      </c>
      <c r="K144" s="145"/>
      <c r="L144" s="30"/>
      <c r="M144" s="146" t="s">
        <v>1</v>
      </c>
      <c r="N144" s="147" t="s">
        <v>41</v>
      </c>
      <c r="O144" s="55"/>
      <c r="P144" s="148">
        <f t="shared" si="1"/>
        <v>0</v>
      </c>
      <c r="Q144" s="148">
        <v>0</v>
      </c>
      <c r="R144" s="148">
        <f t="shared" si="2"/>
        <v>0</v>
      </c>
      <c r="S144" s="148">
        <v>0</v>
      </c>
      <c r="T144" s="149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0" t="s">
        <v>118</v>
      </c>
      <c r="AT144" s="150" t="s">
        <v>114</v>
      </c>
      <c r="AU144" s="150" t="s">
        <v>119</v>
      </c>
      <c r="AY144" s="14" t="s">
        <v>112</v>
      </c>
      <c r="BE144" s="151">
        <f t="shared" si="4"/>
        <v>0</v>
      </c>
      <c r="BF144" s="151">
        <f t="shared" si="5"/>
        <v>0</v>
      </c>
      <c r="BG144" s="151">
        <f t="shared" si="6"/>
        <v>0</v>
      </c>
      <c r="BH144" s="151">
        <f t="shared" si="7"/>
        <v>0</v>
      </c>
      <c r="BI144" s="151">
        <f t="shared" si="8"/>
        <v>0</v>
      </c>
      <c r="BJ144" s="14" t="s">
        <v>119</v>
      </c>
      <c r="BK144" s="151">
        <f t="shared" si="9"/>
        <v>0</v>
      </c>
      <c r="BL144" s="14" t="s">
        <v>118</v>
      </c>
      <c r="BM144" s="150" t="s">
        <v>200</v>
      </c>
    </row>
    <row r="145" spans="1:65" s="2" customFormat="1" ht="14.4" customHeight="1">
      <c r="A145" s="29"/>
      <c r="B145" s="137"/>
      <c r="C145" s="152" t="s">
        <v>201</v>
      </c>
      <c r="D145" s="152" t="s">
        <v>177</v>
      </c>
      <c r="E145" s="153" t="s">
        <v>202</v>
      </c>
      <c r="F145" s="154" t="s">
        <v>203</v>
      </c>
      <c r="G145" s="155" t="s">
        <v>204</v>
      </c>
      <c r="H145" s="156">
        <v>0.27700000000000002</v>
      </c>
      <c r="I145" s="157"/>
      <c r="J145" s="158">
        <f t="shared" si="0"/>
        <v>0</v>
      </c>
      <c r="K145" s="159"/>
      <c r="L145" s="160"/>
      <c r="M145" s="161" t="s">
        <v>1</v>
      </c>
      <c r="N145" s="162" t="s">
        <v>41</v>
      </c>
      <c r="O145" s="55"/>
      <c r="P145" s="148">
        <f t="shared" si="1"/>
        <v>0</v>
      </c>
      <c r="Q145" s="148">
        <v>1E-3</v>
      </c>
      <c r="R145" s="148">
        <f t="shared" si="2"/>
        <v>2.7700000000000001E-4</v>
      </c>
      <c r="S145" s="148">
        <v>0</v>
      </c>
      <c r="T145" s="149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0" t="s">
        <v>143</v>
      </c>
      <c r="AT145" s="150" t="s">
        <v>177</v>
      </c>
      <c r="AU145" s="150" t="s">
        <v>119</v>
      </c>
      <c r="AY145" s="14" t="s">
        <v>112</v>
      </c>
      <c r="BE145" s="151">
        <f t="shared" si="4"/>
        <v>0</v>
      </c>
      <c r="BF145" s="151">
        <f t="shared" si="5"/>
        <v>0</v>
      </c>
      <c r="BG145" s="151">
        <f t="shared" si="6"/>
        <v>0</v>
      </c>
      <c r="BH145" s="151">
        <f t="shared" si="7"/>
        <v>0</v>
      </c>
      <c r="BI145" s="151">
        <f t="shared" si="8"/>
        <v>0</v>
      </c>
      <c r="BJ145" s="14" t="s">
        <v>119</v>
      </c>
      <c r="BK145" s="151">
        <f t="shared" si="9"/>
        <v>0</v>
      </c>
      <c r="BL145" s="14" t="s">
        <v>118</v>
      </c>
      <c r="BM145" s="150" t="s">
        <v>205</v>
      </c>
    </row>
    <row r="146" spans="1:65" s="2" customFormat="1" ht="14.4" customHeight="1">
      <c r="A146" s="29"/>
      <c r="B146" s="137"/>
      <c r="C146" s="138" t="s">
        <v>206</v>
      </c>
      <c r="D146" s="138" t="s">
        <v>114</v>
      </c>
      <c r="E146" s="139" t="s">
        <v>207</v>
      </c>
      <c r="F146" s="140" t="s">
        <v>208</v>
      </c>
      <c r="G146" s="141" t="s">
        <v>117</v>
      </c>
      <c r="H146" s="142">
        <v>299</v>
      </c>
      <c r="I146" s="143"/>
      <c r="J146" s="144">
        <f t="shared" si="0"/>
        <v>0</v>
      </c>
      <c r="K146" s="145"/>
      <c r="L146" s="30"/>
      <c r="M146" s="146" t="s">
        <v>1</v>
      </c>
      <c r="N146" s="147" t="s">
        <v>41</v>
      </c>
      <c r="O146" s="55"/>
      <c r="P146" s="148">
        <f t="shared" si="1"/>
        <v>0</v>
      </c>
      <c r="Q146" s="148">
        <v>0</v>
      </c>
      <c r="R146" s="148">
        <f t="shared" si="2"/>
        <v>0</v>
      </c>
      <c r="S146" s="148">
        <v>0</v>
      </c>
      <c r="T146" s="149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0" t="s">
        <v>118</v>
      </c>
      <c r="AT146" s="150" t="s">
        <v>114</v>
      </c>
      <c r="AU146" s="150" t="s">
        <v>119</v>
      </c>
      <c r="AY146" s="14" t="s">
        <v>112</v>
      </c>
      <c r="BE146" s="151">
        <f t="shared" si="4"/>
        <v>0</v>
      </c>
      <c r="BF146" s="151">
        <f t="shared" si="5"/>
        <v>0</v>
      </c>
      <c r="BG146" s="151">
        <f t="shared" si="6"/>
        <v>0</v>
      </c>
      <c r="BH146" s="151">
        <f t="shared" si="7"/>
        <v>0</v>
      </c>
      <c r="BI146" s="151">
        <f t="shared" si="8"/>
        <v>0</v>
      </c>
      <c r="BJ146" s="14" t="s">
        <v>119</v>
      </c>
      <c r="BK146" s="151">
        <f t="shared" si="9"/>
        <v>0</v>
      </c>
      <c r="BL146" s="14" t="s">
        <v>118</v>
      </c>
      <c r="BM146" s="150" t="s">
        <v>209</v>
      </c>
    </row>
    <row r="147" spans="1:65" s="2" customFormat="1" ht="24.15" customHeight="1">
      <c r="A147" s="29"/>
      <c r="B147" s="137"/>
      <c r="C147" s="138" t="s">
        <v>210</v>
      </c>
      <c r="D147" s="138" t="s">
        <v>114</v>
      </c>
      <c r="E147" s="139" t="s">
        <v>211</v>
      </c>
      <c r="F147" s="140" t="s">
        <v>212</v>
      </c>
      <c r="G147" s="141" t="s">
        <v>117</v>
      </c>
      <c r="H147" s="142">
        <v>140.5</v>
      </c>
      <c r="I147" s="143"/>
      <c r="J147" s="144">
        <f t="shared" si="0"/>
        <v>0</v>
      </c>
      <c r="K147" s="145"/>
      <c r="L147" s="30"/>
      <c r="M147" s="146" t="s">
        <v>1</v>
      </c>
      <c r="N147" s="147" t="s">
        <v>41</v>
      </c>
      <c r="O147" s="55"/>
      <c r="P147" s="148">
        <f t="shared" si="1"/>
        <v>0</v>
      </c>
      <c r="Q147" s="148">
        <v>0</v>
      </c>
      <c r="R147" s="148">
        <f t="shared" si="2"/>
        <v>0</v>
      </c>
      <c r="S147" s="148">
        <v>0</v>
      </c>
      <c r="T147" s="149">
        <f t="shared" si="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0" t="s">
        <v>118</v>
      </c>
      <c r="AT147" s="150" t="s">
        <v>114</v>
      </c>
      <c r="AU147" s="150" t="s">
        <v>119</v>
      </c>
      <c r="AY147" s="14" t="s">
        <v>112</v>
      </c>
      <c r="BE147" s="151">
        <f t="shared" si="4"/>
        <v>0</v>
      </c>
      <c r="BF147" s="151">
        <f t="shared" si="5"/>
        <v>0</v>
      </c>
      <c r="BG147" s="151">
        <f t="shared" si="6"/>
        <v>0</v>
      </c>
      <c r="BH147" s="151">
        <f t="shared" si="7"/>
        <v>0</v>
      </c>
      <c r="BI147" s="151">
        <f t="shared" si="8"/>
        <v>0</v>
      </c>
      <c r="BJ147" s="14" t="s">
        <v>119</v>
      </c>
      <c r="BK147" s="151">
        <f t="shared" si="9"/>
        <v>0</v>
      </c>
      <c r="BL147" s="14" t="s">
        <v>118</v>
      </c>
      <c r="BM147" s="150" t="s">
        <v>213</v>
      </c>
    </row>
    <row r="148" spans="1:65" s="2" customFormat="1" ht="24.15" customHeight="1">
      <c r="A148" s="29"/>
      <c r="B148" s="137"/>
      <c r="C148" s="138" t="s">
        <v>214</v>
      </c>
      <c r="D148" s="138" t="s">
        <v>114</v>
      </c>
      <c r="E148" s="139" t="s">
        <v>215</v>
      </c>
      <c r="F148" s="140" t="s">
        <v>216</v>
      </c>
      <c r="G148" s="141" t="s">
        <v>117</v>
      </c>
      <c r="H148" s="142">
        <v>682</v>
      </c>
      <c r="I148" s="143"/>
      <c r="J148" s="144">
        <f t="shared" si="0"/>
        <v>0</v>
      </c>
      <c r="K148" s="145"/>
      <c r="L148" s="30"/>
      <c r="M148" s="146" t="s">
        <v>1</v>
      </c>
      <c r="N148" s="147" t="s">
        <v>41</v>
      </c>
      <c r="O148" s="55"/>
      <c r="P148" s="148">
        <f t="shared" si="1"/>
        <v>0</v>
      </c>
      <c r="Q148" s="148">
        <v>0</v>
      </c>
      <c r="R148" s="148">
        <f t="shared" si="2"/>
        <v>0</v>
      </c>
      <c r="S148" s="148">
        <v>0</v>
      </c>
      <c r="T148" s="149">
        <f t="shared" si="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0" t="s">
        <v>118</v>
      </c>
      <c r="AT148" s="150" t="s">
        <v>114</v>
      </c>
      <c r="AU148" s="150" t="s">
        <v>119</v>
      </c>
      <c r="AY148" s="14" t="s">
        <v>112</v>
      </c>
      <c r="BE148" s="151">
        <f t="shared" si="4"/>
        <v>0</v>
      </c>
      <c r="BF148" s="151">
        <f t="shared" si="5"/>
        <v>0</v>
      </c>
      <c r="BG148" s="151">
        <f t="shared" si="6"/>
        <v>0</v>
      </c>
      <c r="BH148" s="151">
        <f t="shared" si="7"/>
        <v>0</v>
      </c>
      <c r="BI148" s="151">
        <f t="shared" si="8"/>
        <v>0</v>
      </c>
      <c r="BJ148" s="14" t="s">
        <v>119</v>
      </c>
      <c r="BK148" s="151">
        <f t="shared" si="9"/>
        <v>0</v>
      </c>
      <c r="BL148" s="14" t="s">
        <v>118</v>
      </c>
      <c r="BM148" s="150" t="s">
        <v>217</v>
      </c>
    </row>
    <row r="149" spans="1:65" s="2" customFormat="1" ht="24.15" customHeight="1">
      <c r="A149" s="29"/>
      <c r="B149" s="137"/>
      <c r="C149" s="138" t="s">
        <v>218</v>
      </c>
      <c r="D149" s="138" t="s">
        <v>114</v>
      </c>
      <c r="E149" s="139" t="s">
        <v>219</v>
      </c>
      <c r="F149" s="140" t="s">
        <v>220</v>
      </c>
      <c r="G149" s="141" t="s">
        <v>117</v>
      </c>
      <c r="H149" s="142">
        <v>299</v>
      </c>
      <c r="I149" s="143"/>
      <c r="J149" s="144">
        <f t="shared" si="0"/>
        <v>0</v>
      </c>
      <c r="K149" s="145"/>
      <c r="L149" s="30"/>
      <c r="M149" s="146" t="s">
        <v>1</v>
      </c>
      <c r="N149" s="147" t="s">
        <v>41</v>
      </c>
      <c r="O149" s="55"/>
      <c r="P149" s="148">
        <f t="shared" si="1"/>
        <v>0</v>
      </c>
      <c r="Q149" s="148">
        <v>0</v>
      </c>
      <c r="R149" s="148">
        <f t="shared" si="2"/>
        <v>0</v>
      </c>
      <c r="S149" s="148">
        <v>0</v>
      </c>
      <c r="T149" s="149">
        <f t="shared" si="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0" t="s">
        <v>118</v>
      </c>
      <c r="AT149" s="150" t="s">
        <v>114</v>
      </c>
      <c r="AU149" s="150" t="s">
        <v>119</v>
      </c>
      <c r="AY149" s="14" t="s">
        <v>112</v>
      </c>
      <c r="BE149" s="151">
        <f t="shared" si="4"/>
        <v>0</v>
      </c>
      <c r="BF149" s="151">
        <f t="shared" si="5"/>
        <v>0</v>
      </c>
      <c r="BG149" s="151">
        <f t="shared" si="6"/>
        <v>0</v>
      </c>
      <c r="BH149" s="151">
        <f t="shared" si="7"/>
        <v>0</v>
      </c>
      <c r="BI149" s="151">
        <f t="shared" si="8"/>
        <v>0</v>
      </c>
      <c r="BJ149" s="14" t="s">
        <v>119</v>
      </c>
      <c r="BK149" s="151">
        <f t="shared" si="9"/>
        <v>0</v>
      </c>
      <c r="BL149" s="14" t="s">
        <v>118</v>
      </c>
      <c r="BM149" s="150" t="s">
        <v>221</v>
      </c>
    </row>
    <row r="150" spans="1:65" s="2" customFormat="1" ht="14.4" customHeight="1">
      <c r="A150" s="29"/>
      <c r="B150" s="137"/>
      <c r="C150" s="152" t="s">
        <v>222</v>
      </c>
      <c r="D150" s="152" t="s">
        <v>177</v>
      </c>
      <c r="E150" s="153" t="s">
        <v>223</v>
      </c>
      <c r="F150" s="154" t="s">
        <v>224</v>
      </c>
      <c r="G150" s="155" t="s">
        <v>180</v>
      </c>
      <c r="H150" s="156">
        <v>478.4</v>
      </c>
      <c r="I150" s="157"/>
      <c r="J150" s="158">
        <f t="shared" si="0"/>
        <v>0</v>
      </c>
      <c r="K150" s="159"/>
      <c r="L150" s="160"/>
      <c r="M150" s="161" t="s">
        <v>1</v>
      </c>
      <c r="N150" s="162" t="s">
        <v>41</v>
      </c>
      <c r="O150" s="55"/>
      <c r="P150" s="148">
        <f t="shared" si="1"/>
        <v>0</v>
      </c>
      <c r="Q150" s="148">
        <v>1</v>
      </c>
      <c r="R150" s="148">
        <f t="shared" si="2"/>
        <v>478.4</v>
      </c>
      <c r="S150" s="148">
        <v>0</v>
      </c>
      <c r="T150" s="149">
        <f t="shared" si="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0" t="s">
        <v>143</v>
      </c>
      <c r="AT150" s="150" t="s">
        <v>177</v>
      </c>
      <c r="AU150" s="150" t="s">
        <v>119</v>
      </c>
      <c r="AY150" s="14" t="s">
        <v>112</v>
      </c>
      <c r="BE150" s="151">
        <f t="shared" si="4"/>
        <v>0</v>
      </c>
      <c r="BF150" s="151">
        <f t="shared" si="5"/>
        <v>0</v>
      </c>
      <c r="BG150" s="151">
        <f t="shared" si="6"/>
        <v>0</v>
      </c>
      <c r="BH150" s="151">
        <f t="shared" si="7"/>
        <v>0</v>
      </c>
      <c r="BI150" s="151">
        <f t="shared" si="8"/>
        <v>0</v>
      </c>
      <c r="BJ150" s="14" t="s">
        <v>119</v>
      </c>
      <c r="BK150" s="151">
        <f t="shared" si="9"/>
        <v>0</v>
      </c>
      <c r="BL150" s="14" t="s">
        <v>118</v>
      </c>
      <c r="BM150" s="150" t="s">
        <v>225</v>
      </c>
    </row>
    <row r="151" spans="1:65" s="2" customFormat="1" ht="24.15" customHeight="1">
      <c r="A151" s="29"/>
      <c r="B151" s="137"/>
      <c r="C151" s="138" t="s">
        <v>226</v>
      </c>
      <c r="D151" s="138" t="s">
        <v>114</v>
      </c>
      <c r="E151" s="139" t="s">
        <v>227</v>
      </c>
      <c r="F151" s="140" t="s">
        <v>228</v>
      </c>
      <c r="G151" s="141" t="s">
        <v>117</v>
      </c>
      <c r="H151" s="142">
        <v>299</v>
      </c>
      <c r="I151" s="143"/>
      <c r="J151" s="144">
        <f t="shared" si="0"/>
        <v>0</v>
      </c>
      <c r="K151" s="145"/>
      <c r="L151" s="30"/>
      <c r="M151" s="146" t="s">
        <v>1</v>
      </c>
      <c r="N151" s="147" t="s">
        <v>41</v>
      </c>
      <c r="O151" s="55"/>
      <c r="P151" s="148">
        <f t="shared" si="1"/>
        <v>0</v>
      </c>
      <c r="Q151" s="148">
        <v>0</v>
      </c>
      <c r="R151" s="148">
        <f t="shared" si="2"/>
        <v>0</v>
      </c>
      <c r="S151" s="148">
        <v>0</v>
      </c>
      <c r="T151" s="149">
        <f t="shared" si="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0" t="s">
        <v>118</v>
      </c>
      <c r="AT151" s="150" t="s">
        <v>114</v>
      </c>
      <c r="AU151" s="150" t="s">
        <v>119</v>
      </c>
      <c r="AY151" s="14" t="s">
        <v>112</v>
      </c>
      <c r="BE151" s="151">
        <f t="shared" si="4"/>
        <v>0</v>
      </c>
      <c r="BF151" s="151">
        <f t="shared" si="5"/>
        <v>0</v>
      </c>
      <c r="BG151" s="151">
        <f t="shared" si="6"/>
        <v>0</v>
      </c>
      <c r="BH151" s="151">
        <f t="shared" si="7"/>
        <v>0</v>
      </c>
      <c r="BI151" s="151">
        <f t="shared" si="8"/>
        <v>0</v>
      </c>
      <c r="BJ151" s="14" t="s">
        <v>119</v>
      </c>
      <c r="BK151" s="151">
        <f t="shared" si="9"/>
        <v>0</v>
      </c>
      <c r="BL151" s="14" t="s">
        <v>118</v>
      </c>
      <c r="BM151" s="150" t="s">
        <v>229</v>
      </c>
    </row>
    <row r="152" spans="1:65" s="12" customFormat="1" ht="22.75" customHeight="1">
      <c r="B152" s="124"/>
      <c r="D152" s="125" t="s">
        <v>74</v>
      </c>
      <c r="E152" s="135" t="s">
        <v>119</v>
      </c>
      <c r="F152" s="135" t="s">
        <v>230</v>
      </c>
      <c r="I152" s="127"/>
      <c r="J152" s="136">
        <f>BK152</f>
        <v>0</v>
      </c>
      <c r="L152" s="124"/>
      <c r="M152" s="129"/>
      <c r="N152" s="130"/>
      <c r="O152" s="130"/>
      <c r="P152" s="131">
        <f>SUM(P153:P156)</f>
        <v>0</v>
      </c>
      <c r="Q152" s="130"/>
      <c r="R152" s="131">
        <f>SUM(R153:R156)</f>
        <v>8.6249139999999986</v>
      </c>
      <c r="S152" s="130"/>
      <c r="T152" s="132">
        <f>SUM(T153:T156)</f>
        <v>0</v>
      </c>
      <c r="AR152" s="125" t="s">
        <v>81</v>
      </c>
      <c r="AT152" s="133" t="s">
        <v>74</v>
      </c>
      <c r="AU152" s="133" t="s">
        <v>81</v>
      </c>
      <c r="AY152" s="125" t="s">
        <v>112</v>
      </c>
      <c r="BK152" s="134">
        <f>SUM(BK153:BK156)</f>
        <v>0</v>
      </c>
    </row>
    <row r="153" spans="1:65" s="2" customFormat="1" ht="14.4" customHeight="1">
      <c r="A153" s="29"/>
      <c r="B153" s="137"/>
      <c r="C153" s="138" t="s">
        <v>231</v>
      </c>
      <c r="D153" s="138" t="s">
        <v>114</v>
      </c>
      <c r="E153" s="139" t="s">
        <v>232</v>
      </c>
      <c r="F153" s="140" t="s">
        <v>233</v>
      </c>
      <c r="G153" s="141" t="s">
        <v>234</v>
      </c>
      <c r="H153" s="142">
        <v>30</v>
      </c>
      <c r="I153" s="143"/>
      <c r="J153" s="144">
        <f>ROUND(I153*H153,2)</f>
        <v>0</v>
      </c>
      <c r="K153" s="145"/>
      <c r="L153" s="30"/>
      <c r="M153" s="146" t="s">
        <v>1</v>
      </c>
      <c r="N153" s="147" t="s">
        <v>41</v>
      </c>
      <c r="O153" s="55"/>
      <c r="P153" s="148">
        <f>O153*H153</f>
        <v>0</v>
      </c>
      <c r="Q153" s="148">
        <v>0.24682999999999999</v>
      </c>
      <c r="R153" s="148">
        <f>Q153*H153</f>
        <v>7.4048999999999996</v>
      </c>
      <c r="S153" s="148">
        <v>0</v>
      </c>
      <c r="T153" s="149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0" t="s">
        <v>118</v>
      </c>
      <c r="AT153" s="150" t="s">
        <v>114</v>
      </c>
      <c r="AU153" s="150" t="s">
        <v>119</v>
      </c>
      <c r="AY153" s="14" t="s">
        <v>112</v>
      </c>
      <c r="BE153" s="151">
        <f>IF(N153="základná",J153,0)</f>
        <v>0</v>
      </c>
      <c r="BF153" s="151">
        <f>IF(N153="znížená",J153,0)</f>
        <v>0</v>
      </c>
      <c r="BG153" s="151">
        <f>IF(N153="zákl. prenesená",J153,0)</f>
        <v>0</v>
      </c>
      <c r="BH153" s="151">
        <f>IF(N153="zníž. prenesená",J153,0)</f>
        <v>0</v>
      </c>
      <c r="BI153" s="151">
        <f>IF(N153="nulová",J153,0)</f>
        <v>0</v>
      </c>
      <c r="BJ153" s="14" t="s">
        <v>119</v>
      </c>
      <c r="BK153" s="151">
        <f>ROUND(I153*H153,2)</f>
        <v>0</v>
      </c>
      <c r="BL153" s="14" t="s">
        <v>118</v>
      </c>
      <c r="BM153" s="150" t="s">
        <v>235</v>
      </c>
    </row>
    <row r="154" spans="1:65" s="2" customFormat="1" ht="14.4" customHeight="1">
      <c r="A154" s="29"/>
      <c r="B154" s="137"/>
      <c r="C154" s="138" t="s">
        <v>236</v>
      </c>
      <c r="D154" s="138" t="s">
        <v>114</v>
      </c>
      <c r="E154" s="139" t="s">
        <v>237</v>
      </c>
      <c r="F154" s="140" t="s">
        <v>238</v>
      </c>
      <c r="G154" s="141" t="s">
        <v>146</v>
      </c>
      <c r="H154" s="142">
        <v>0.2</v>
      </c>
      <c r="I154" s="143"/>
      <c r="J154" s="144">
        <f>ROUND(I154*H154,2)</f>
        <v>0</v>
      </c>
      <c r="K154" s="145"/>
      <c r="L154" s="30"/>
      <c r="M154" s="146" t="s">
        <v>1</v>
      </c>
      <c r="N154" s="147" t="s">
        <v>41</v>
      </c>
      <c r="O154" s="55"/>
      <c r="P154" s="148">
        <f>O154*H154</f>
        <v>0</v>
      </c>
      <c r="Q154" s="148">
        <v>2.19407</v>
      </c>
      <c r="R154" s="148">
        <f>Q154*H154</f>
        <v>0.43881400000000004</v>
      </c>
      <c r="S154" s="148">
        <v>0</v>
      </c>
      <c r="T154" s="149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0" t="s">
        <v>118</v>
      </c>
      <c r="AT154" s="150" t="s">
        <v>114</v>
      </c>
      <c r="AU154" s="150" t="s">
        <v>119</v>
      </c>
      <c r="AY154" s="14" t="s">
        <v>112</v>
      </c>
      <c r="BE154" s="151">
        <f>IF(N154="základná",J154,0)</f>
        <v>0</v>
      </c>
      <c r="BF154" s="151">
        <f>IF(N154="znížená",J154,0)</f>
        <v>0</v>
      </c>
      <c r="BG154" s="151">
        <f>IF(N154="zákl. prenesená",J154,0)</f>
        <v>0</v>
      </c>
      <c r="BH154" s="151">
        <f>IF(N154="zníž. prenesená",J154,0)</f>
        <v>0</v>
      </c>
      <c r="BI154" s="151">
        <f>IF(N154="nulová",J154,0)</f>
        <v>0</v>
      </c>
      <c r="BJ154" s="14" t="s">
        <v>119</v>
      </c>
      <c r="BK154" s="151">
        <f>ROUND(I154*H154,2)</f>
        <v>0</v>
      </c>
      <c r="BL154" s="14" t="s">
        <v>118</v>
      </c>
      <c r="BM154" s="150" t="s">
        <v>239</v>
      </c>
    </row>
    <row r="155" spans="1:65" s="2" customFormat="1" ht="24.15" customHeight="1">
      <c r="A155" s="29"/>
      <c r="B155" s="137"/>
      <c r="C155" s="138" t="s">
        <v>240</v>
      </c>
      <c r="D155" s="138" t="s">
        <v>114</v>
      </c>
      <c r="E155" s="139" t="s">
        <v>241</v>
      </c>
      <c r="F155" s="140" t="s">
        <v>242</v>
      </c>
      <c r="G155" s="141" t="s">
        <v>243</v>
      </c>
      <c r="H155" s="142">
        <v>9</v>
      </c>
      <c r="I155" s="143"/>
      <c r="J155" s="144">
        <f>ROUND(I155*H155,2)</f>
        <v>0</v>
      </c>
      <c r="K155" s="145"/>
      <c r="L155" s="30"/>
      <c r="M155" s="146" t="s">
        <v>1</v>
      </c>
      <c r="N155" s="147" t="s">
        <v>41</v>
      </c>
      <c r="O155" s="55"/>
      <c r="P155" s="148">
        <f>O155*H155</f>
        <v>0</v>
      </c>
      <c r="Q155" s="148">
        <v>8.4000000000000005E-2</v>
      </c>
      <c r="R155" s="148">
        <f>Q155*H155</f>
        <v>0.75600000000000001</v>
      </c>
      <c r="S155" s="148">
        <v>0</v>
      </c>
      <c r="T155" s="149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0" t="s">
        <v>118</v>
      </c>
      <c r="AT155" s="150" t="s">
        <v>114</v>
      </c>
      <c r="AU155" s="150" t="s">
        <v>119</v>
      </c>
      <c r="AY155" s="14" t="s">
        <v>112</v>
      </c>
      <c r="BE155" s="151">
        <f>IF(N155="základná",J155,0)</f>
        <v>0</v>
      </c>
      <c r="BF155" s="151">
        <f>IF(N155="znížená",J155,0)</f>
        <v>0</v>
      </c>
      <c r="BG155" s="151">
        <f>IF(N155="zákl. prenesená",J155,0)</f>
        <v>0</v>
      </c>
      <c r="BH155" s="151">
        <f>IF(N155="zníž. prenesená",J155,0)</f>
        <v>0</v>
      </c>
      <c r="BI155" s="151">
        <f>IF(N155="nulová",J155,0)</f>
        <v>0</v>
      </c>
      <c r="BJ155" s="14" t="s">
        <v>119</v>
      </c>
      <c r="BK155" s="151">
        <f>ROUND(I155*H155,2)</f>
        <v>0</v>
      </c>
      <c r="BL155" s="14" t="s">
        <v>118</v>
      </c>
      <c r="BM155" s="150" t="s">
        <v>244</v>
      </c>
    </row>
    <row r="156" spans="1:65" s="2" customFormat="1" ht="24.15" customHeight="1">
      <c r="A156" s="29"/>
      <c r="B156" s="137"/>
      <c r="C156" s="152" t="s">
        <v>245</v>
      </c>
      <c r="D156" s="152" t="s">
        <v>177</v>
      </c>
      <c r="E156" s="153" t="s">
        <v>246</v>
      </c>
      <c r="F156" s="154" t="s">
        <v>247</v>
      </c>
      <c r="G156" s="155" t="s">
        <v>243</v>
      </c>
      <c r="H156" s="156">
        <v>9</v>
      </c>
      <c r="I156" s="157"/>
      <c r="J156" s="158">
        <f>ROUND(I156*H156,2)</f>
        <v>0</v>
      </c>
      <c r="K156" s="159"/>
      <c r="L156" s="160"/>
      <c r="M156" s="161" t="s">
        <v>1</v>
      </c>
      <c r="N156" s="162" t="s">
        <v>41</v>
      </c>
      <c r="O156" s="55"/>
      <c r="P156" s="148">
        <f>O156*H156</f>
        <v>0</v>
      </c>
      <c r="Q156" s="148">
        <v>2.8E-3</v>
      </c>
      <c r="R156" s="148">
        <f>Q156*H156</f>
        <v>2.52E-2</v>
      </c>
      <c r="S156" s="148">
        <v>0</v>
      </c>
      <c r="T156" s="149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0" t="s">
        <v>143</v>
      </c>
      <c r="AT156" s="150" t="s">
        <v>177</v>
      </c>
      <c r="AU156" s="150" t="s">
        <v>119</v>
      </c>
      <c r="AY156" s="14" t="s">
        <v>112</v>
      </c>
      <c r="BE156" s="151">
        <f>IF(N156="základná",J156,0)</f>
        <v>0</v>
      </c>
      <c r="BF156" s="151">
        <f>IF(N156="znížená",J156,0)</f>
        <v>0</v>
      </c>
      <c r="BG156" s="151">
        <f>IF(N156="zákl. prenesená",J156,0)</f>
        <v>0</v>
      </c>
      <c r="BH156" s="151">
        <f>IF(N156="zníž. prenesená",J156,0)</f>
        <v>0</v>
      </c>
      <c r="BI156" s="151">
        <f>IF(N156="nulová",J156,0)</f>
        <v>0</v>
      </c>
      <c r="BJ156" s="14" t="s">
        <v>119</v>
      </c>
      <c r="BK156" s="151">
        <f>ROUND(I156*H156,2)</f>
        <v>0</v>
      </c>
      <c r="BL156" s="14" t="s">
        <v>118</v>
      </c>
      <c r="BM156" s="150" t="s">
        <v>248</v>
      </c>
    </row>
    <row r="157" spans="1:65" s="12" customFormat="1" ht="22.75" customHeight="1">
      <c r="B157" s="124"/>
      <c r="D157" s="125" t="s">
        <v>74</v>
      </c>
      <c r="E157" s="135" t="s">
        <v>118</v>
      </c>
      <c r="F157" s="135" t="s">
        <v>249</v>
      </c>
      <c r="I157" s="127"/>
      <c r="J157" s="136">
        <f>BK157</f>
        <v>0</v>
      </c>
      <c r="L157" s="124"/>
      <c r="M157" s="129"/>
      <c r="N157" s="130"/>
      <c r="O157" s="130"/>
      <c r="P157" s="131">
        <f>SUM(P158:P161)</f>
        <v>0</v>
      </c>
      <c r="Q157" s="130"/>
      <c r="R157" s="131">
        <f>SUM(R158:R161)</f>
        <v>1.9168319999999999E-2</v>
      </c>
      <c r="S157" s="130"/>
      <c r="T157" s="132">
        <f>SUM(T158:T161)</f>
        <v>0</v>
      </c>
      <c r="AR157" s="125" t="s">
        <v>81</v>
      </c>
      <c r="AT157" s="133" t="s">
        <v>74</v>
      </c>
      <c r="AU157" s="133" t="s">
        <v>81</v>
      </c>
      <c r="AY157" s="125" t="s">
        <v>112</v>
      </c>
      <c r="BK157" s="134">
        <f>SUM(BK158:BK161)</f>
        <v>0</v>
      </c>
    </row>
    <row r="158" spans="1:65" s="2" customFormat="1" ht="24.15" customHeight="1">
      <c r="A158" s="29"/>
      <c r="B158" s="137"/>
      <c r="C158" s="138" t="s">
        <v>250</v>
      </c>
      <c r="D158" s="138" t="s">
        <v>114</v>
      </c>
      <c r="E158" s="139" t="s">
        <v>251</v>
      </c>
      <c r="F158" s="140" t="s">
        <v>252</v>
      </c>
      <c r="G158" s="141" t="s">
        <v>146</v>
      </c>
      <c r="H158" s="142">
        <v>0.21</v>
      </c>
      <c r="I158" s="143"/>
      <c r="J158" s="144">
        <f>ROUND(I158*H158,2)</f>
        <v>0</v>
      </c>
      <c r="K158" s="145"/>
      <c r="L158" s="30"/>
      <c r="M158" s="146" t="s">
        <v>1</v>
      </c>
      <c r="N158" s="147" t="s">
        <v>41</v>
      </c>
      <c r="O158" s="55"/>
      <c r="P158" s="148">
        <f>O158*H158</f>
        <v>0</v>
      </c>
      <c r="Q158" s="148">
        <v>0</v>
      </c>
      <c r="R158" s="148">
        <f>Q158*H158</f>
        <v>0</v>
      </c>
      <c r="S158" s="148">
        <v>0</v>
      </c>
      <c r="T158" s="149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50" t="s">
        <v>118</v>
      </c>
      <c r="AT158" s="150" t="s">
        <v>114</v>
      </c>
      <c r="AU158" s="150" t="s">
        <v>119</v>
      </c>
      <c r="AY158" s="14" t="s">
        <v>112</v>
      </c>
      <c r="BE158" s="151">
        <f>IF(N158="základná",J158,0)</f>
        <v>0</v>
      </c>
      <c r="BF158" s="151">
        <f>IF(N158="znížená",J158,0)</f>
        <v>0</v>
      </c>
      <c r="BG158" s="151">
        <f>IF(N158="zákl. prenesená",J158,0)</f>
        <v>0</v>
      </c>
      <c r="BH158" s="151">
        <f>IF(N158="zníž. prenesená",J158,0)</f>
        <v>0</v>
      </c>
      <c r="BI158" s="151">
        <f>IF(N158="nulová",J158,0)</f>
        <v>0</v>
      </c>
      <c r="BJ158" s="14" t="s">
        <v>119</v>
      </c>
      <c r="BK158" s="151">
        <f>ROUND(I158*H158,2)</f>
        <v>0</v>
      </c>
      <c r="BL158" s="14" t="s">
        <v>118</v>
      </c>
      <c r="BM158" s="150" t="s">
        <v>253</v>
      </c>
    </row>
    <row r="159" spans="1:65" s="2" customFormat="1" ht="24.15" customHeight="1">
      <c r="A159" s="29"/>
      <c r="B159" s="137"/>
      <c r="C159" s="138" t="s">
        <v>254</v>
      </c>
      <c r="D159" s="138" t="s">
        <v>114</v>
      </c>
      <c r="E159" s="139" t="s">
        <v>255</v>
      </c>
      <c r="F159" s="140" t="s">
        <v>256</v>
      </c>
      <c r="G159" s="141" t="s">
        <v>243</v>
      </c>
      <c r="H159" s="142">
        <v>2</v>
      </c>
      <c r="I159" s="143"/>
      <c r="J159" s="144">
        <f>ROUND(I159*H159,2)</f>
        <v>0</v>
      </c>
      <c r="K159" s="145"/>
      <c r="L159" s="30"/>
      <c r="M159" s="146" t="s">
        <v>1</v>
      </c>
      <c r="N159" s="147" t="s">
        <v>41</v>
      </c>
      <c r="O159" s="55"/>
      <c r="P159" s="148">
        <f>O159*H159</f>
        <v>0</v>
      </c>
      <c r="Q159" s="148">
        <v>6.6E-3</v>
      </c>
      <c r="R159" s="148">
        <f>Q159*H159</f>
        <v>1.32E-2</v>
      </c>
      <c r="S159" s="148">
        <v>0</v>
      </c>
      <c r="T159" s="149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0" t="s">
        <v>118</v>
      </c>
      <c r="AT159" s="150" t="s">
        <v>114</v>
      </c>
      <c r="AU159" s="150" t="s">
        <v>119</v>
      </c>
      <c r="AY159" s="14" t="s">
        <v>112</v>
      </c>
      <c r="BE159" s="151">
        <f>IF(N159="základná",J159,0)</f>
        <v>0</v>
      </c>
      <c r="BF159" s="151">
        <f>IF(N159="znížená",J159,0)</f>
        <v>0</v>
      </c>
      <c r="BG159" s="151">
        <f>IF(N159="zákl. prenesená",J159,0)</f>
        <v>0</v>
      </c>
      <c r="BH159" s="151">
        <f>IF(N159="zníž. prenesená",J159,0)</f>
        <v>0</v>
      </c>
      <c r="BI159" s="151">
        <f>IF(N159="nulová",J159,0)</f>
        <v>0</v>
      </c>
      <c r="BJ159" s="14" t="s">
        <v>119</v>
      </c>
      <c r="BK159" s="151">
        <f>ROUND(I159*H159,2)</f>
        <v>0</v>
      </c>
      <c r="BL159" s="14" t="s">
        <v>118</v>
      </c>
      <c r="BM159" s="150" t="s">
        <v>257</v>
      </c>
    </row>
    <row r="160" spans="1:65" s="2" customFormat="1" ht="24.15" customHeight="1">
      <c r="A160" s="29"/>
      <c r="B160" s="137"/>
      <c r="C160" s="138" t="s">
        <v>258</v>
      </c>
      <c r="D160" s="138" t="s">
        <v>114</v>
      </c>
      <c r="E160" s="139" t="s">
        <v>259</v>
      </c>
      <c r="F160" s="140" t="s">
        <v>260</v>
      </c>
      <c r="G160" s="141" t="s">
        <v>117</v>
      </c>
      <c r="H160" s="142">
        <v>12.433999999999999</v>
      </c>
      <c r="I160" s="143"/>
      <c r="J160" s="144">
        <f>ROUND(I160*H160,2)</f>
        <v>0</v>
      </c>
      <c r="K160" s="145"/>
      <c r="L160" s="30"/>
      <c r="M160" s="146" t="s">
        <v>1</v>
      </c>
      <c r="N160" s="147" t="s">
        <v>41</v>
      </c>
      <c r="O160" s="55"/>
      <c r="P160" s="148">
        <f>O160*H160</f>
        <v>0</v>
      </c>
      <c r="Q160" s="148">
        <v>2.7999999999999998E-4</v>
      </c>
      <c r="R160" s="148">
        <f>Q160*H160</f>
        <v>3.4815199999999997E-3</v>
      </c>
      <c r="S160" s="148">
        <v>0</v>
      </c>
      <c r="T160" s="149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50" t="s">
        <v>118</v>
      </c>
      <c r="AT160" s="150" t="s">
        <v>114</v>
      </c>
      <c r="AU160" s="150" t="s">
        <v>119</v>
      </c>
      <c r="AY160" s="14" t="s">
        <v>112</v>
      </c>
      <c r="BE160" s="151">
        <f>IF(N160="základná",J160,0)</f>
        <v>0</v>
      </c>
      <c r="BF160" s="151">
        <f>IF(N160="znížená",J160,0)</f>
        <v>0</v>
      </c>
      <c r="BG160" s="151">
        <f>IF(N160="zákl. prenesená",J160,0)</f>
        <v>0</v>
      </c>
      <c r="BH160" s="151">
        <f>IF(N160="zníž. prenesená",J160,0)</f>
        <v>0</v>
      </c>
      <c r="BI160" s="151">
        <f>IF(N160="nulová",J160,0)</f>
        <v>0</v>
      </c>
      <c r="BJ160" s="14" t="s">
        <v>119</v>
      </c>
      <c r="BK160" s="151">
        <f>ROUND(I160*H160,2)</f>
        <v>0</v>
      </c>
      <c r="BL160" s="14" t="s">
        <v>118</v>
      </c>
      <c r="BM160" s="150" t="s">
        <v>261</v>
      </c>
    </row>
    <row r="161" spans="1:65" s="2" customFormat="1" ht="37.75" customHeight="1">
      <c r="A161" s="29"/>
      <c r="B161" s="137"/>
      <c r="C161" s="152" t="s">
        <v>262</v>
      </c>
      <c r="D161" s="152" t="s">
        <v>177</v>
      </c>
      <c r="E161" s="153" t="s">
        <v>263</v>
      </c>
      <c r="F161" s="154" t="s">
        <v>264</v>
      </c>
      <c r="G161" s="155" t="s">
        <v>117</v>
      </c>
      <c r="H161" s="156">
        <v>12.433999999999999</v>
      </c>
      <c r="I161" s="157"/>
      <c r="J161" s="158">
        <f>ROUND(I161*H161,2)</f>
        <v>0</v>
      </c>
      <c r="K161" s="159"/>
      <c r="L161" s="160"/>
      <c r="M161" s="161" t="s">
        <v>1</v>
      </c>
      <c r="N161" s="162" t="s">
        <v>41</v>
      </c>
      <c r="O161" s="55"/>
      <c r="P161" s="148">
        <f>O161*H161</f>
        <v>0</v>
      </c>
      <c r="Q161" s="148">
        <v>2.0000000000000001E-4</v>
      </c>
      <c r="R161" s="148">
        <f>Q161*H161</f>
        <v>2.4867999999999999E-3</v>
      </c>
      <c r="S161" s="148">
        <v>0</v>
      </c>
      <c r="T161" s="149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50" t="s">
        <v>143</v>
      </c>
      <c r="AT161" s="150" t="s">
        <v>177</v>
      </c>
      <c r="AU161" s="150" t="s">
        <v>119</v>
      </c>
      <c r="AY161" s="14" t="s">
        <v>112</v>
      </c>
      <c r="BE161" s="151">
        <f>IF(N161="základná",J161,0)</f>
        <v>0</v>
      </c>
      <c r="BF161" s="151">
        <f>IF(N161="znížená",J161,0)</f>
        <v>0</v>
      </c>
      <c r="BG161" s="151">
        <f>IF(N161="zákl. prenesená",J161,0)</f>
        <v>0</v>
      </c>
      <c r="BH161" s="151">
        <f>IF(N161="zníž. prenesená",J161,0)</f>
        <v>0</v>
      </c>
      <c r="BI161" s="151">
        <f>IF(N161="nulová",J161,0)</f>
        <v>0</v>
      </c>
      <c r="BJ161" s="14" t="s">
        <v>119</v>
      </c>
      <c r="BK161" s="151">
        <f>ROUND(I161*H161,2)</f>
        <v>0</v>
      </c>
      <c r="BL161" s="14" t="s">
        <v>118</v>
      </c>
      <c r="BM161" s="150" t="s">
        <v>265</v>
      </c>
    </row>
    <row r="162" spans="1:65" s="12" customFormat="1" ht="22.75" customHeight="1">
      <c r="B162" s="124"/>
      <c r="D162" s="125" t="s">
        <v>74</v>
      </c>
      <c r="E162" s="135" t="s">
        <v>131</v>
      </c>
      <c r="F162" s="135" t="s">
        <v>266</v>
      </c>
      <c r="I162" s="127"/>
      <c r="J162" s="136">
        <f>BK162</f>
        <v>0</v>
      </c>
      <c r="L162" s="124"/>
      <c r="M162" s="129"/>
      <c r="N162" s="130"/>
      <c r="O162" s="130"/>
      <c r="P162" s="131">
        <f>SUM(P163:P178)</f>
        <v>0</v>
      </c>
      <c r="Q162" s="130"/>
      <c r="R162" s="131">
        <f>SUM(R163:R178)</f>
        <v>910.89480500000002</v>
      </c>
      <c r="S162" s="130"/>
      <c r="T162" s="132">
        <f>SUM(T163:T178)</f>
        <v>0</v>
      </c>
      <c r="AR162" s="125" t="s">
        <v>81</v>
      </c>
      <c r="AT162" s="133" t="s">
        <v>74</v>
      </c>
      <c r="AU162" s="133" t="s">
        <v>81</v>
      </c>
      <c r="AY162" s="125" t="s">
        <v>112</v>
      </c>
      <c r="BK162" s="134">
        <f>SUM(BK163:BK178)</f>
        <v>0</v>
      </c>
    </row>
    <row r="163" spans="1:65" s="2" customFormat="1" ht="37.75" customHeight="1">
      <c r="A163" s="29"/>
      <c r="B163" s="137"/>
      <c r="C163" s="138" t="s">
        <v>267</v>
      </c>
      <c r="D163" s="138" t="s">
        <v>114</v>
      </c>
      <c r="E163" s="139" t="s">
        <v>268</v>
      </c>
      <c r="F163" s="140" t="s">
        <v>269</v>
      </c>
      <c r="G163" s="141" t="s">
        <v>117</v>
      </c>
      <c r="H163" s="142">
        <v>49.5</v>
      </c>
      <c r="I163" s="143"/>
      <c r="J163" s="144">
        <f t="shared" ref="J163:J178" si="10">ROUND(I163*H163,2)</f>
        <v>0</v>
      </c>
      <c r="K163" s="145"/>
      <c r="L163" s="30"/>
      <c r="M163" s="146" t="s">
        <v>1</v>
      </c>
      <c r="N163" s="147" t="s">
        <v>41</v>
      </c>
      <c r="O163" s="55"/>
      <c r="P163" s="148">
        <f t="shared" ref="P163:P178" si="11">O163*H163</f>
        <v>0</v>
      </c>
      <c r="Q163" s="148">
        <v>0.38624999999999998</v>
      </c>
      <c r="R163" s="148">
        <f t="shared" ref="R163:R178" si="12">Q163*H163</f>
        <v>19.119374999999998</v>
      </c>
      <c r="S163" s="148">
        <v>0</v>
      </c>
      <c r="T163" s="149">
        <f t="shared" ref="T163:T178" si="13"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50" t="s">
        <v>118</v>
      </c>
      <c r="AT163" s="150" t="s">
        <v>114</v>
      </c>
      <c r="AU163" s="150" t="s">
        <v>119</v>
      </c>
      <c r="AY163" s="14" t="s">
        <v>112</v>
      </c>
      <c r="BE163" s="151">
        <f t="shared" ref="BE163:BE178" si="14">IF(N163="základná",J163,0)</f>
        <v>0</v>
      </c>
      <c r="BF163" s="151">
        <f t="shared" ref="BF163:BF178" si="15">IF(N163="znížená",J163,0)</f>
        <v>0</v>
      </c>
      <c r="BG163" s="151">
        <f t="shared" ref="BG163:BG178" si="16">IF(N163="zákl. prenesená",J163,0)</f>
        <v>0</v>
      </c>
      <c r="BH163" s="151">
        <f t="shared" ref="BH163:BH178" si="17">IF(N163="zníž. prenesená",J163,0)</f>
        <v>0</v>
      </c>
      <c r="BI163" s="151">
        <f t="shared" ref="BI163:BI178" si="18">IF(N163="nulová",J163,0)</f>
        <v>0</v>
      </c>
      <c r="BJ163" s="14" t="s">
        <v>119</v>
      </c>
      <c r="BK163" s="151">
        <f t="shared" ref="BK163:BK178" si="19">ROUND(I163*H163,2)</f>
        <v>0</v>
      </c>
      <c r="BL163" s="14" t="s">
        <v>118</v>
      </c>
      <c r="BM163" s="150" t="s">
        <v>270</v>
      </c>
    </row>
    <row r="164" spans="1:65" s="2" customFormat="1" ht="24.15" customHeight="1">
      <c r="A164" s="29"/>
      <c r="B164" s="137"/>
      <c r="C164" s="138" t="s">
        <v>271</v>
      </c>
      <c r="D164" s="138" t="s">
        <v>114</v>
      </c>
      <c r="E164" s="139" t="s">
        <v>272</v>
      </c>
      <c r="F164" s="140" t="s">
        <v>273</v>
      </c>
      <c r="G164" s="141" t="s">
        <v>117</v>
      </c>
      <c r="H164" s="142">
        <v>140.5</v>
      </c>
      <c r="I164" s="143"/>
      <c r="J164" s="144">
        <f t="shared" si="10"/>
        <v>0</v>
      </c>
      <c r="K164" s="145"/>
      <c r="L164" s="30"/>
      <c r="M164" s="146" t="s">
        <v>1</v>
      </c>
      <c r="N164" s="147" t="s">
        <v>41</v>
      </c>
      <c r="O164" s="55"/>
      <c r="P164" s="148">
        <f t="shared" si="11"/>
        <v>0</v>
      </c>
      <c r="Q164" s="148">
        <v>0.27994000000000002</v>
      </c>
      <c r="R164" s="148">
        <f t="shared" si="12"/>
        <v>39.331570000000006</v>
      </c>
      <c r="S164" s="148">
        <v>0</v>
      </c>
      <c r="T164" s="149">
        <f t="shared" si="1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50" t="s">
        <v>118</v>
      </c>
      <c r="AT164" s="150" t="s">
        <v>114</v>
      </c>
      <c r="AU164" s="150" t="s">
        <v>119</v>
      </c>
      <c r="AY164" s="14" t="s">
        <v>112</v>
      </c>
      <c r="BE164" s="151">
        <f t="shared" si="14"/>
        <v>0</v>
      </c>
      <c r="BF164" s="151">
        <f t="shared" si="15"/>
        <v>0</v>
      </c>
      <c r="BG164" s="151">
        <f t="shared" si="16"/>
        <v>0</v>
      </c>
      <c r="BH164" s="151">
        <f t="shared" si="17"/>
        <v>0</v>
      </c>
      <c r="BI164" s="151">
        <f t="shared" si="18"/>
        <v>0</v>
      </c>
      <c r="BJ164" s="14" t="s">
        <v>119</v>
      </c>
      <c r="BK164" s="151">
        <f t="shared" si="19"/>
        <v>0</v>
      </c>
      <c r="BL164" s="14" t="s">
        <v>118</v>
      </c>
      <c r="BM164" s="150" t="s">
        <v>274</v>
      </c>
    </row>
    <row r="165" spans="1:65" s="2" customFormat="1" ht="24.15" customHeight="1">
      <c r="A165" s="29"/>
      <c r="B165" s="137"/>
      <c r="C165" s="138" t="s">
        <v>275</v>
      </c>
      <c r="D165" s="138" t="s">
        <v>114</v>
      </c>
      <c r="E165" s="139" t="s">
        <v>276</v>
      </c>
      <c r="F165" s="140" t="s">
        <v>277</v>
      </c>
      <c r="G165" s="141" t="s">
        <v>117</v>
      </c>
      <c r="H165" s="142">
        <v>682</v>
      </c>
      <c r="I165" s="143"/>
      <c r="J165" s="144">
        <f t="shared" si="10"/>
        <v>0</v>
      </c>
      <c r="K165" s="145"/>
      <c r="L165" s="30"/>
      <c r="M165" s="146" t="s">
        <v>1</v>
      </c>
      <c r="N165" s="147" t="s">
        <v>41</v>
      </c>
      <c r="O165" s="55"/>
      <c r="P165" s="148">
        <f t="shared" si="11"/>
        <v>0</v>
      </c>
      <c r="Q165" s="148">
        <v>0.37080000000000002</v>
      </c>
      <c r="R165" s="148">
        <f t="shared" si="12"/>
        <v>252.88560000000001</v>
      </c>
      <c r="S165" s="148">
        <v>0</v>
      </c>
      <c r="T165" s="149">
        <f t="shared" si="1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50" t="s">
        <v>118</v>
      </c>
      <c r="AT165" s="150" t="s">
        <v>114</v>
      </c>
      <c r="AU165" s="150" t="s">
        <v>119</v>
      </c>
      <c r="AY165" s="14" t="s">
        <v>112</v>
      </c>
      <c r="BE165" s="151">
        <f t="shared" si="14"/>
        <v>0</v>
      </c>
      <c r="BF165" s="151">
        <f t="shared" si="15"/>
        <v>0</v>
      </c>
      <c r="BG165" s="151">
        <f t="shared" si="16"/>
        <v>0</v>
      </c>
      <c r="BH165" s="151">
        <f t="shared" si="17"/>
        <v>0</v>
      </c>
      <c r="BI165" s="151">
        <f t="shared" si="18"/>
        <v>0</v>
      </c>
      <c r="BJ165" s="14" t="s">
        <v>119</v>
      </c>
      <c r="BK165" s="151">
        <f t="shared" si="19"/>
        <v>0</v>
      </c>
      <c r="BL165" s="14" t="s">
        <v>118</v>
      </c>
      <c r="BM165" s="150" t="s">
        <v>278</v>
      </c>
    </row>
    <row r="166" spans="1:65" s="2" customFormat="1" ht="37.75" customHeight="1">
      <c r="A166" s="29"/>
      <c r="B166" s="137"/>
      <c r="C166" s="138" t="s">
        <v>279</v>
      </c>
      <c r="D166" s="138" t="s">
        <v>114</v>
      </c>
      <c r="E166" s="139" t="s">
        <v>280</v>
      </c>
      <c r="F166" s="140" t="s">
        <v>281</v>
      </c>
      <c r="G166" s="141" t="s">
        <v>117</v>
      </c>
      <c r="H166" s="142">
        <v>140.5</v>
      </c>
      <c r="I166" s="143"/>
      <c r="J166" s="144">
        <f t="shared" si="10"/>
        <v>0</v>
      </c>
      <c r="K166" s="145"/>
      <c r="L166" s="30"/>
      <c r="M166" s="146" t="s">
        <v>1</v>
      </c>
      <c r="N166" s="147" t="s">
        <v>41</v>
      </c>
      <c r="O166" s="55"/>
      <c r="P166" s="148">
        <f t="shared" si="11"/>
        <v>0</v>
      </c>
      <c r="Q166" s="148">
        <v>0.35914000000000001</v>
      </c>
      <c r="R166" s="148">
        <f t="shared" si="12"/>
        <v>50.45917</v>
      </c>
      <c r="S166" s="148">
        <v>0</v>
      </c>
      <c r="T166" s="149">
        <f t="shared" si="1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50" t="s">
        <v>118</v>
      </c>
      <c r="AT166" s="150" t="s">
        <v>114</v>
      </c>
      <c r="AU166" s="150" t="s">
        <v>119</v>
      </c>
      <c r="AY166" s="14" t="s">
        <v>112</v>
      </c>
      <c r="BE166" s="151">
        <f t="shared" si="14"/>
        <v>0</v>
      </c>
      <c r="BF166" s="151">
        <f t="shared" si="15"/>
        <v>0</v>
      </c>
      <c r="BG166" s="151">
        <f t="shared" si="16"/>
        <v>0</v>
      </c>
      <c r="BH166" s="151">
        <f t="shared" si="17"/>
        <v>0</v>
      </c>
      <c r="BI166" s="151">
        <f t="shared" si="18"/>
        <v>0</v>
      </c>
      <c r="BJ166" s="14" t="s">
        <v>119</v>
      </c>
      <c r="BK166" s="151">
        <f t="shared" si="19"/>
        <v>0</v>
      </c>
      <c r="BL166" s="14" t="s">
        <v>118</v>
      </c>
      <c r="BM166" s="150" t="s">
        <v>282</v>
      </c>
    </row>
    <row r="167" spans="1:65" s="2" customFormat="1" ht="37.75" customHeight="1">
      <c r="A167" s="29"/>
      <c r="B167" s="137"/>
      <c r="C167" s="138" t="s">
        <v>283</v>
      </c>
      <c r="D167" s="138" t="s">
        <v>114</v>
      </c>
      <c r="E167" s="139" t="s">
        <v>284</v>
      </c>
      <c r="F167" s="140" t="s">
        <v>285</v>
      </c>
      <c r="G167" s="141" t="s">
        <v>117</v>
      </c>
      <c r="H167" s="142">
        <v>682</v>
      </c>
      <c r="I167" s="143"/>
      <c r="J167" s="144">
        <f t="shared" si="10"/>
        <v>0</v>
      </c>
      <c r="K167" s="145"/>
      <c r="L167" s="30"/>
      <c r="M167" s="146" t="s">
        <v>1</v>
      </c>
      <c r="N167" s="147" t="s">
        <v>41</v>
      </c>
      <c r="O167" s="55"/>
      <c r="P167" s="148">
        <f t="shared" si="11"/>
        <v>0</v>
      </c>
      <c r="Q167" s="148">
        <v>0.43097000000000002</v>
      </c>
      <c r="R167" s="148">
        <f t="shared" si="12"/>
        <v>293.92153999999999</v>
      </c>
      <c r="S167" s="148">
        <v>0</v>
      </c>
      <c r="T167" s="149">
        <f t="shared" si="1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50" t="s">
        <v>118</v>
      </c>
      <c r="AT167" s="150" t="s">
        <v>114</v>
      </c>
      <c r="AU167" s="150" t="s">
        <v>119</v>
      </c>
      <c r="AY167" s="14" t="s">
        <v>112</v>
      </c>
      <c r="BE167" s="151">
        <f t="shared" si="14"/>
        <v>0</v>
      </c>
      <c r="BF167" s="151">
        <f t="shared" si="15"/>
        <v>0</v>
      </c>
      <c r="BG167" s="151">
        <f t="shared" si="16"/>
        <v>0</v>
      </c>
      <c r="BH167" s="151">
        <f t="shared" si="17"/>
        <v>0</v>
      </c>
      <c r="BI167" s="151">
        <f t="shared" si="18"/>
        <v>0</v>
      </c>
      <c r="BJ167" s="14" t="s">
        <v>119</v>
      </c>
      <c r="BK167" s="151">
        <f t="shared" si="19"/>
        <v>0</v>
      </c>
      <c r="BL167" s="14" t="s">
        <v>118</v>
      </c>
      <c r="BM167" s="150" t="s">
        <v>286</v>
      </c>
    </row>
    <row r="168" spans="1:65" s="2" customFormat="1" ht="37.75" customHeight="1">
      <c r="A168" s="29"/>
      <c r="B168" s="137"/>
      <c r="C168" s="138" t="s">
        <v>287</v>
      </c>
      <c r="D168" s="138" t="s">
        <v>114</v>
      </c>
      <c r="E168" s="139" t="s">
        <v>288</v>
      </c>
      <c r="F168" s="140" t="s">
        <v>289</v>
      </c>
      <c r="G168" s="141" t="s">
        <v>117</v>
      </c>
      <c r="H168" s="142">
        <v>8.75</v>
      </c>
      <c r="I168" s="143"/>
      <c r="J168" s="144">
        <f t="shared" si="10"/>
        <v>0</v>
      </c>
      <c r="K168" s="145"/>
      <c r="L168" s="30"/>
      <c r="M168" s="146" t="s">
        <v>1</v>
      </c>
      <c r="N168" s="147" t="s">
        <v>41</v>
      </c>
      <c r="O168" s="55"/>
      <c r="P168" s="148">
        <f t="shared" si="11"/>
        <v>0</v>
      </c>
      <c r="Q168" s="148">
        <v>0.20745</v>
      </c>
      <c r="R168" s="148">
        <f t="shared" si="12"/>
        <v>1.8151875</v>
      </c>
      <c r="S168" s="148">
        <v>0</v>
      </c>
      <c r="T168" s="149">
        <f t="shared" si="1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50" t="s">
        <v>118</v>
      </c>
      <c r="AT168" s="150" t="s">
        <v>114</v>
      </c>
      <c r="AU168" s="150" t="s">
        <v>119</v>
      </c>
      <c r="AY168" s="14" t="s">
        <v>112</v>
      </c>
      <c r="BE168" s="151">
        <f t="shared" si="14"/>
        <v>0</v>
      </c>
      <c r="BF168" s="151">
        <f t="shared" si="15"/>
        <v>0</v>
      </c>
      <c r="BG168" s="151">
        <f t="shared" si="16"/>
        <v>0</v>
      </c>
      <c r="BH168" s="151">
        <f t="shared" si="17"/>
        <v>0</v>
      </c>
      <c r="BI168" s="151">
        <f t="shared" si="18"/>
        <v>0</v>
      </c>
      <c r="BJ168" s="14" t="s">
        <v>119</v>
      </c>
      <c r="BK168" s="151">
        <f t="shared" si="19"/>
        <v>0</v>
      </c>
      <c r="BL168" s="14" t="s">
        <v>118</v>
      </c>
      <c r="BM168" s="150" t="s">
        <v>290</v>
      </c>
    </row>
    <row r="169" spans="1:65" s="2" customFormat="1" ht="37.75" customHeight="1">
      <c r="A169" s="29"/>
      <c r="B169" s="137"/>
      <c r="C169" s="138" t="s">
        <v>291</v>
      </c>
      <c r="D169" s="138" t="s">
        <v>114</v>
      </c>
      <c r="E169" s="139" t="s">
        <v>292</v>
      </c>
      <c r="F169" s="140" t="s">
        <v>293</v>
      </c>
      <c r="G169" s="141" t="s">
        <v>117</v>
      </c>
      <c r="H169" s="142">
        <v>17.5</v>
      </c>
      <c r="I169" s="143"/>
      <c r="J169" s="144">
        <f t="shared" si="10"/>
        <v>0</v>
      </c>
      <c r="K169" s="145"/>
      <c r="L169" s="30"/>
      <c r="M169" s="146" t="s">
        <v>1</v>
      </c>
      <c r="N169" s="147" t="s">
        <v>41</v>
      </c>
      <c r="O169" s="55"/>
      <c r="P169" s="148">
        <f t="shared" si="11"/>
        <v>0</v>
      </c>
      <c r="Q169" s="148">
        <v>0.12966</v>
      </c>
      <c r="R169" s="148">
        <f t="shared" si="12"/>
        <v>2.26905</v>
      </c>
      <c r="S169" s="148">
        <v>0</v>
      </c>
      <c r="T169" s="149">
        <f t="shared" si="1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50" t="s">
        <v>118</v>
      </c>
      <c r="AT169" s="150" t="s">
        <v>114</v>
      </c>
      <c r="AU169" s="150" t="s">
        <v>119</v>
      </c>
      <c r="AY169" s="14" t="s">
        <v>112</v>
      </c>
      <c r="BE169" s="151">
        <f t="shared" si="14"/>
        <v>0</v>
      </c>
      <c r="BF169" s="151">
        <f t="shared" si="15"/>
        <v>0</v>
      </c>
      <c r="BG169" s="151">
        <f t="shared" si="16"/>
        <v>0</v>
      </c>
      <c r="BH169" s="151">
        <f t="shared" si="17"/>
        <v>0</v>
      </c>
      <c r="BI169" s="151">
        <f t="shared" si="18"/>
        <v>0</v>
      </c>
      <c r="BJ169" s="14" t="s">
        <v>119</v>
      </c>
      <c r="BK169" s="151">
        <f t="shared" si="19"/>
        <v>0</v>
      </c>
      <c r="BL169" s="14" t="s">
        <v>118</v>
      </c>
      <c r="BM169" s="150" t="s">
        <v>294</v>
      </c>
    </row>
    <row r="170" spans="1:65" s="2" customFormat="1" ht="24.15" customHeight="1">
      <c r="A170" s="29"/>
      <c r="B170" s="137"/>
      <c r="C170" s="138" t="s">
        <v>295</v>
      </c>
      <c r="D170" s="138" t="s">
        <v>114</v>
      </c>
      <c r="E170" s="139" t="s">
        <v>296</v>
      </c>
      <c r="F170" s="140" t="s">
        <v>297</v>
      </c>
      <c r="G170" s="141" t="s">
        <v>117</v>
      </c>
      <c r="H170" s="142">
        <v>690.75</v>
      </c>
      <c r="I170" s="143"/>
      <c r="J170" s="144">
        <f t="shared" si="10"/>
        <v>0</v>
      </c>
      <c r="K170" s="145"/>
      <c r="L170" s="30"/>
      <c r="M170" s="146" t="s">
        <v>1</v>
      </c>
      <c r="N170" s="147" t="s">
        <v>41</v>
      </c>
      <c r="O170" s="55"/>
      <c r="P170" s="148">
        <f t="shared" si="11"/>
        <v>0</v>
      </c>
      <c r="Q170" s="148">
        <v>6.0099999999999997E-3</v>
      </c>
      <c r="R170" s="148">
        <f t="shared" si="12"/>
        <v>4.1514074999999995</v>
      </c>
      <c r="S170" s="148">
        <v>0</v>
      </c>
      <c r="T170" s="149">
        <f t="shared" si="1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50" t="s">
        <v>118</v>
      </c>
      <c r="AT170" s="150" t="s">
        <v>114</v>
      </c>
      <c r="AU170" s="150" t="s">
        <v>119</v>
      </c>
      <c r="AY170" s="14" t="s">
        <v>112</v>
      </c>
      <c r="BE170" s="151">
        <f t="shared" si="14"/>
        <v>0</v>
      </c>
      <c r="BF170" s="151">
        <f t="shared" si="15"/>
        <v>0</v>
      </c>
      <c r="BG170" s="151">
        <f t="shared" si="16"/>
        <v>0</v>
      </c>
      <c r="BH170" s="151">
        <f t="shared" si="17"/>
        <v>0</v>
      </c>
      <c r="BI170" s="151">
        <f t="shared" si="18"/>
        <v>0</v>
      </c>
      <c r="BJ170" s="14" t="s">
        <v>119</v>
      </c>
      <c r="BK170" s="151">
        <f t="shared" si="19"/>
        <v>0</v>
      </c>
      <c r="BL170" s="14" t="s">
        <v>118</v>
      </c>
      <c r="BM170" s="150" t="s">
        <v>298</v>
      </c>
    </row>
    <row r="171" spans="1:65" s="2" customFormat="1" ht="24.15" customHeight="1">
      <c r="A171" s="29"/>
      <c r="B171" s="137"/>
      <c r="C171" s="138" t="s">
        <v>299</v>
      </c>
      <c r="D171" s="138" t="s">
        <v>114</v>
      </c>
      <c r="E171" s="139" t="s">
        <v>300</v>
      </c>
      <c r="F171" s="140" t="s">
        <v>301</v>
      </c>
      <c r="G171" s="141" t="s">
        <v>117</v>
      </c>
      <c r="H171" s="142">
        <v>699.5</v>
      </c>
      <c r="I171" s="143"/>
      <c r="J171" s="144">
        <f t="shared" si="10"/>
        <v>0</v>
      </c>
      <c r="K171" s="145"/>
      <c r="L171" s="30"/>
      <c r="M171" s="146" t="s">
        <v>1</v>
      </c>
      <c r="N171" s="147" t="s">
        <v>41</v>
      </c>
      <c r="O171" s="55"/>
      <c r="P171" s="148">
        <f t="shared" si="11"/>
        <v>0</v>
      </c>
      <c r="Q171" s="148">
        <v>7.1000000000000002E-4</v>
      </c>
      <c r="R171" s="148">
        <f t="shared" si="12"/>
        <v>0.496645</v>
      </c>
      <c r="S171" s="148">
        <v>0</v>
      </c>
      <c r="T171" s="149">
        <f t="shared" si="1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50" t="s">
        <v>118</v>
      </c>
      <c r="AT171" s="150" t="s">
        <v>114</v>
      </c>
      <c r="AU171" s="150" t="s">
        <v>119</v>
      </c>
      <c r="AY171" s="14" t="s">
        <v>112</v>
      </c>
      <c r="BE171" s="151">
        <f t="shared" si="14"/>
        <v>0</v>
      </c>
      <c r="BF171" s="151">
        <f t="shared" si="15"/>
        <v>0</v>
      </c>
      <c r="BG171" s="151">
        <f t="shared" si="16"/>
        <v>0</v>
      </c>
      <c r="BH171" s="151">
        <f t="shared" si="17"/>
        <v>0</v>
      </c>
      <c r="BI171" s="151">
        <f t="shared" si="18"/>
        <v>0</v>
      </c>
      <c r="BJ171" s="14" t="s">
        <v>119</v>
      </c>
      <c r="BK171" s="151">
        <f t="shared" si="19"/>
        <v>0</v>
      </c>
      <c r="BL171" s="14" t="s">
        <v>118</v>
      </c>
      <c r="BM171" s="150" t="s">
        <v>302</v>
      </c>
    </row>
    <row r="172" spans="1:65" s="2" customFormat="1" ht="37.75" customHeight="1">
      <c r="A172" s="29"/>
      <c r="B172" s="137"/>
      <c r="C172" s="138" t="s">
        <v>303</v>
      </c>
      <c r="D172" s="138" t="s">
        <v>114</v>
      </c>
      <c r="E172" s="139" t="s">
        <v>304</v>
      </c>
      <c r="F172" s="140" t="s">
        <v>305</v>
      </c>
      <c r="G172" s="141" t="s">
        <v>117</v>
      </c>
      <c r="H172" s="142">
        <v>682</v>
      </c>
      <c r="I172" s="143"/>
      <c r="J172" s="144">
        <f t="shared" si="10"/>
        <v>0</v>
      </c>
      <c r="K172" s="145"/>
      <c r="L172" s="30"/>
      <c r="M172" s="146" t="s">
        <v>1</v>
      </c>
      <c r="N172" s="147" t="s">
        <v>41</v>
      </c>
      <c r="O172" s="55"/>
      <c r="P172" s="148">
        <f t="shared" si="11"/>
        <v>0</v>
      </c>
      <c r="Q172" s="148">
        <v>0.12966</v>
      </c>
      <c r="R172" s="148">
        <f t="shared" si="12"/>
        <v>88.428119999999993</v>
      </c>
      <c r="S172" s="148">
        <v>0</v>
      </c>
      <c r="T172" s="149">
        <f t="shared" si="1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50" t="s">
        <v>118</v>
      </c>
      <c r="AT172" s="150" t="s">
        <v>114</v>
      </c>
      <c r="AU172" s="150" t="s">
        <v>119</v>
      </c>
      <c r="AY172" s="14" t="s">
        <v>112</v>
      </c>
      <c r="BE172" s="151">
        <f t="shared" si="14"/>
        <v>0</v>
      </c>
      <c r="BF172" s="151">
        <f t="shared" si="15"/>
        <v>0</v>
      </c>
      <c r="BG172" s="151">
        <f t="shared" si="16"/>
        <v>0</v>
      </c>
      <c r="BH172" s="151">
        <f t="shared" si="17"/>
        <v>0</v>
      </c>
      <c r="BI172" s="151">
        <f t="shared" si="18"/>
        <v>0</v>
      </c>
      <c r="BJ172" s="14" t="s">
        <v>119</v>
      </c>
      <c r="BK172" s="151">
        <f t="shared" si="19"/>
        <v>0</v>
      </c>
      <c r="BL172" s="14" t="s">
        <v>118</v>
      </c>
      <c r="BM172" s="150" t="s">
        <v>306</v>
      </c>
    </row>
    <row r="173" spans="1:65" s="2" customFormat="1" ht="37.75" customHeight="1">
      <c r="A173" s="29"/>
      <c r="B173" s="137"/>
      <c r="C173" s="138" t="s">
        <v>307</v>
      </c>
      <c r="D173" s="138" t="s">
        <v>114</v>
      </c>
      <c r="E173" s="139" t="s">
        <v>308</v>
      </c>
      <c r="F173" s="140" t="s">
        <v>309</v>
      </c>
      <c r="G173" s="141" t="s">
        <v>117</v>
      </c>
      <c r="H173" s="142">
        <v>682</v>
      </c>
      <c r="I173" s="143"/>
      <c r="J173" s="144">
        <f t="shared" si="10"/>
        <v>0</v>
      </c>
      <c r="K173" s="145"/>
      <c r="L173" s="30"/>
      <c r="M173" s="146" t="s">
        <v>1</v>
      </c>
      <c r="N173" s="147" t="s">
        <v>41</v>
      </c>
      <c r="O173" s="55"/>
      <c r="P173" s="148">
        <f t="shared" si="11"/>
        <v>0</v>
      </c>
      <c r="Q173" s="148">
        <v>0.18151999999999999</v>
      </c>
      <c r="R173" s="148">
        <f t="shared" si="12"/>
        <v>123.79664</v>
      </c>
      <c r="S173" s="148">
        <v>0</v>
      </c>
      <c r="T173" s="149">
        <f t="shared" si="1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50" t="s">
        <v>118</v>
      </c>
      <c r="AT173" s="150" t="s">
        <v>114</v>
      </c>
      <c r="AU173" s="150" t="s">
        <v>119</v>
      </c>
      <c r="AY173" s="14" t="s">
        <v>112</v>
      </c>
      <c r="BE173" s="151">
        <f t="shared" si="14"/>
        <v>0</v>
      </c>
      <c r="BF173" s="151">
        <f t="shared" si="15"/>
        <v>0</v>
      </c>
      <c r="BG173" s="151">
        <f t="shared" si="16"/>
        <v>0</v>
      </c>
      <c r="BH173" s="151">
        <f t="shared" si="17"/>
        <v>0</v>
      </c>
      <c r="BI173" s="151">
        <f t="shared" si="18"/>
        <v>0</v>
      </c>
      <c r="BJ173" s="14" t="s">
        <v>119</v>
      </c>
      <c r="BK173" s="151">
        <f t="shared" si="19"/>
        <v>0</v>
      </c>
      <c r="BL173" s="14" t="s">
        <v>118</v>
      </c>
      <c r="BM173" s="150" t="s">
        <v>310</v>
      </c>
    </row>
    <row r="174" spans="1:65" s="2" customFormat="1" ht="37.75" customHeight="1">
      <c r="A174" s="29"/>
      <c r="B174" s="137"/>
      <c r="C174" s="138" t="s">
        <v>311</v>
      </c>
      <c r="D174" s="138" t="s">
        <v>114</v>
      </c>
      <c r="E174" s="139" t="s">
        <v>312</v>
      </c>
      <c r="F174" s="140" t="s">
        <v>313</v>
      </c>
      <c r="G174" s="141" t="s">
        <v>117</v>
      </c>
      <c r="H174" s="142">
        <v>135</v>
      </c>
      <c r="I174" s="143"/>
      <c r="J174" s="144">
        <f t="shared" si="10"/>
        <v>0</v>
      </c>
      <c r="K174" s="145"/>
      <c r="L174" s="30"/>
      <c r="M174" s="146" t="s">
        <v>1</v>
      </c>
      <c r="N174" s="147" t="s">
        <v>41</v>
      </c>
      <c r="O174" s="55"/>
      <c r="P174" s="148">
        <f t="shared" si="11"/>
        <v>0</v>
      </c>
      <c r="Q174" s="148">
        <v>0.112</v>
      </c>
      <c r="R174" s="148">
        <f t="shared" si="12"/>
        <v>15.120000000000001</v>
      </c>
      <c r="S174" s="148">
        <v>0</v>
      </c>
      <c r="T174" s="149">
        <f t="shared" si="1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50" t="s">
        <v>118</v>
      </c>
      <c r="AT174" s="150" t="s">
        <v>114</v>
      </c>
      <c r="AU174" s="150" t="s">
        <v>119</v>
      </c>
      <c r="AY174" s="14" t="s">
        <v>112</v>
      </c>
      <c r="BE174" s="151">
        <f t="shared" si="14"/>
        <v>0</v>
      </c>
      <c r="BF174" s="151">
        <f t="shared" si="15"/>
        <v>0</v>
      </c>
      <c r="BG174" s="151">
        <f t="shared" si="16"/>
        <v>0</v>
      </c>
      <c r="BH174" s="151">
        <f t="shared" si="17"/>
        <v>0</v>
      </c>
      <c r="BI174" s="151">
        <f t="shared" si="18"/>
        <v>0</v>
      </c>
      <c r="BJ174" s="14" t="s">
        <v>119</v>
      </c>
      <c r="BK174" s="151">
        <f t="shared" si="19"/>
        <v>0</v>
      </c>
      <c r="BL174" s="14" t="s">
        <v>118</v>
      </c>
      <c r="BM174" s="150" t="s">
        <v>314</v>
      </c>
    </row>
    <row r="175" spans="1:65" s="2" customFormat="1" ht="14.4" customHeight="1">
      <c r="A175" s="29"/>
      <c r="B175" s="137"/>
      <c r="C175" s="152" t="s">
        <v>315</v>
      </c>
      <c r="D175" s="152" t="s">
        <v>177</v>
      </c>
      <c r="E175" s="153" t="s">
        <v>316</v>
      </c>
      <c r="F175" s="154" t="s">
        <v>317</v>
      </c>
      <c r="G175" s="155" t="s">
        <v>117</v>
      </c>
      <c r="H175" s="156">
        <v>136.35</v>
      </c>
      <c r="I175" s="157"/>
      <c r="J175" s="158">
        <f t="shared" si="10"/>
        <v>0</v>
      </c>
      <c r="K175" s="159"/>
      <c r="L175" s="160"/>
      <c r="M175" s="161" t="s">
        <v>1</v>
      </c>
      <c r="N175" s="162" t="s">
        <v>41</v>
      </c>
      <c r="O175" s="55"/>
      <c r="P175" s="148">
        <f t="shared" si="11"/>
        <v>0</v>
      </c>
      <c r="Q175" s="148">
        <v>0.13</v>
      </c>
      <c r="R175" s="148">
        <f t="shared" si="12"/>
        <v>17.7255</v>
      </c>
      <c r="S175" s="148">
        <v>0</v>
      </c>
      <c r="T175" s="149">
        <f t="shared" si="1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50" t="s">
        <v>143</v>
      </c>
      <c r="AT175" s="150" t="s">
        <v>177</v>
      </c>
      <c r="AU175" s="150" t="s">
        <v>119</v>
      </c>
      <c r="AY175" s="14" t="s">
        <v>112</v>
      </c>
      <c r="BE175" s="151">
        <f t="shared" si="14"/>
        <v>0</v>
      </c>
      <c r="BF175" s="151">
        <f t="shared" si="15"/>
        <v>0</v>
      </c>
      <c r="BG175" s="151">
        <f t="shared" si="16"/>
        <v>0</v>
      </c>
      <c r="BH175" s="151">
        <f t="shared" si="17"/>
        <v>0</v>
      </c>
      <c r="BI175" s="151">
        <f t="shared" si="18"/>
        <v>0</v>
      </c>
      <c r="BJ175" s="14" t="s">
        <v>119</v>
      </c>
      <c r="BK175" s="151">
        <f t="shared" si="19"/>
        <v>0</v>
      </c>
      <c r="BL175" s="14" t="s">
        <v>118</v>
      </c>
      <c r="BM175" s="150" t="s">
        <v>318</v>
      </c>
    </row>
    <row r="176" spans="1:65" s="2" customFormat="1" ht="24.15" customHeight="1">
      <c r="A176" s="29"/>
      <c r="B176" s="137"/>
      <c r="C176" s="138" t="s">
        <v>319</v>
      </c>
      <c r="D176" s="138" t="s">
        <v>114</v>
      </c>
      <c r="E176" s="139" t="s">
        <v>320</v>
      </c>
      <c r="F176" s="140" t="s">
        <v>321</v>
      </c>
      <c r="G176" s="141" t="s">
        <v>117</v>
      </c>
      <c r="H176" s="142">
        <v>5.5</v>
      </c>
      <c r="I176" s="143"/>
      <c r="J176" s="144">
        <f t="shared" si="10"/>
        <v>0</v>
      </c>
      <c r="K176" s="145"/>
      <c r="L176" s="30"/>
      <c r="M176" s="146" t="s">
        <v>1</v>
      </c>
      <c r="N176" s="147" t="s">
        <v>41</v>
      </c>
      <c r="O176" s="55"/>
      <c r="P176" s="148">
        <f t="shared" si="11"/>
        <v>0</v>
      </c>
      <c r="Q176" s="148">
        <v>0.112</v>
      </c>
      <c r="R176" s="148">
        <f t="shared" si="12"/>
        <v>0.61599999999999999</v>
      </c>
      <c r="S176" s="148">
        <v>0</v>
      </c>
      <c r="T176" s="149">
        <f t="shared" si="1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50" t="s">
        <v>118</v>
      </c>
      <c r="AT176" s="150" t="s">
        <v>114</v>
      </c>
      <c r="AU176" s="150" t="s">
        <v>119</v>
      </c>
      <c r="AY176" s="14" t="s">
        <v>112</v>
      </c>
      <c r="BE176" s="151">
        <f t="shared" si="14"/>
        <v>0</v>
      </c>
      <c r="BF176" s="151">
        <f t="shared" si="15"/>
        <v>0</v>
      </c>
      <c r="BG176" s="151">
        <f t="shared" si="16"/>
        <v>0</v>
      </c>
      <c r="BH176" s="151">
        <f t="shared" si="17"/>
        <v>0</v>
      </c>
      <c r="BI176" s="151">
        <f t="shared" si="18"/>
        <v>0</v>
      </c>
      <c r="BJ176" s="14" t="s">
        <v>119</v>
      </c>
      <c r="BK176" s="151">
        <f t="shared" si="19"/>
        <v>0</v>
      </c>
      <c r="BL176" s="14" t="s">
        <v>118</v>
      </c>
      <c r="BM176" s="150" t="s">
        <v>322</v>
      </c>
    </row>
    <row r="177" spans="1:65" s="2" customFormat="1" ht="37.75" customHeight="1">
      <c r="A177" s="29"/>
      <c r="B177" s="137"/>
      <c r="C177" s="152" t="s">
        <v>323</v>
      </c>
      <c r="D177" s="152" t="s">
        <v>177</v>
      </c>
      <c r="E177" s="153" t="s">
        <v>324</v>
      </c>
      <c r="F177" s="154" t="s">
        <v>325</v>
      </c>
      <c r="G177" s="155" t="s">
        <v>117</v>
      </c>
      <c r="H177" s="156">
        <v>4</v>
      </c>
      <c r="I177" s="157"/>
      <c r="J177" s="158">
        <f t="shared" si="10"/>
        <v>0</v>
      </c>
      <c r="K177" s="159"/>
      <c r="L177" s="160"/>
      <c r="M177" s="161" t="s">
        <v>1</v>
      </c>
      <c r="N177" s="162" t="s">
        <v>41</v>
      </c>
      <c r="O177" s="55"/>
      <c r="P177" s="148">
        <f t="shared" si="11"/>
        <v>0</v>
      </c>
      <c r="Q177" s="148">
        <v>0.13800000000000001</v>
      </c>
      <c r="R177" s="148">
        <f t="shared" si="12"/>
        <v>0.55200000000000005</v>
      </c>
      <c r="S177" s="148">
        <v>0</v>
      </c>
      <c r="T177" s="149">
        <f t="shared" si="1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50" t="s">
        <v>143</v>
      </c>
      <c r="AT177" s="150" t="s">
        <v>177</v>
      </c>
      <c r="AU177" s="150" t="s">
        <v>119</v>
      </c>
      <c r="AY177" s="14" t="s">
        <v>112</v>
      </c>
      <c r="BE177" s="151">
        <f t="shared" si="14"/>
        <v>0</v>
      </c>
      <c r="BF177" s="151">
        <f t="shared" si="15"/>
        <v>0</v>
      </c>
      <c r="BG177" s="151">
        <f t="shared" si="16"/>
        <v>0</v>
      </c>
      <c r="BH177" s="151">
        <f t="shared" si="17"/>
        <v>0</v>
      </c>
      <c r="BI177" s="151">
        <f t="shared" si="18"/>
        <v>0</v>
      </c>
      <c r="BJ177" s="14" t="s">
        <v>119</v>
      </c>
      <c r="BK177" s="151">
        <f t="shared" si="19"/>
        <v>0</v>
      </c>
      <c r="BL177" s="14" t="s">
        <v>118</v>
      </c>
      <c r="BM177" s="150" t="s">
        <v>326</v>
      </c>
    </row>
    <row r="178" spans="1:65" s="2" customFormat="1" ht="37.75" customHeight="1">
      <c r="A178" s="29"/>
      <c r="B178" s="137"/>
      <c r="C178" s="152" t="s">
        <v>327</v>
      </c>
      <c r="D178" s="152" t="s">
        <v>177</v>
      </c>
      <c r="E178" s="153" t="s">
        <v>328</v>
      </c>
      <c r="F178" s="154" t="s">
        <v>329</v>
      </c>
      <c r="G178" s="155" t="s">
        <v>117</v>
      </c>
      <c r="H178" s="156">
        <v>1.5</v>
      </c>
      <c r="I178" s="157"/>
      <c r="J178" s="158">
        <f t="shared" si="10"/>
        <v>0</v>
      </c>
      <c r="K178" s="159"/>
      <c r="L178" s="160"/>
      <c r="M178" s="161" t="s">
        <v>1</v>
      </c>
      <c r="N178" s="162" t="s">
        <v>41</v>
      </c>
      <c r="O178" s="55"/>
      <c r="P178" s="148">
        <f t="shared" si="11"/>
        <v>0</v>
      </c>
      <c r="Q178" s="148">
        <v>0.13800000000000001</v>
      </c>
      <c r="R178" s="148">
        <f t="shared" si="12"/>
        <v>0.20700000000000002</v>
      </c>
      <c r="S178" s="148">
        <v>0</v>
      </c>
      <c r="T178" s="149">
        <f t="shared" si="1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50" t="s">
        <v>143</v>
      </c>
      <c r="AT178" s="150" t="s">
        <v>177</v>
      </c>
      <c r="AU178" s="150" t="s">
        <v>119</v>
      </c>
      <c r="AY178" s="14" t="s">
        <v>112</v>
      </c>
      <c r="BE178" s="151">
        <f t="shared" si="14"/>
        <v>0</v>
      </c>
      <c r="BF178" s="151">
        <f t="shared" si="15"/>
        <v>0</v>
      </c>
      <c r="BG178" s="151">
        <f t="shared" si="16"/>
        <v>0</v>
      </c>
      <c r="BH178" s="151">
        <f t="shared" si="17"/>
        <v>0</v>
      </c>
      <c r="BI178" s="151">
        <f t="shared" si="18"/>
        <v>0</v>
      </c>
      <c r="BJ178" s="14" t="s">
        <v>119</v>
      </c>
      <c r="BK178" s="151">
        <f t="shared" si="19"/>
        <v>0</v>
      </c>
      <c r="BL178" s="14" t="s">
        <v>118</v>
      </c>
      <c r="BM178" s="150" t="s">
        <v>330</v>
      </c>
    </row>
    <row r="179" spans="1:65" s="12" customFormat="1" ht="22.75" customHeight="1">
      <c r="B179" s="124"/>
      <c r="D179" s="125" t="s">
        <v>74</v>
      </c>
      <c r="E179" s="135" t="s">
        <v>143</v>
      </c>
      <c r="F179" s="135" t="s">
        <v>331</v>
      </c>
      <c r="I179" s="127"/>
      <c r="J179" s="136">
        <f>BK179</f>
        <v>0</v>
      </c>
      <c r="L179" s="124"/>
      <c r="M179" s="129"/>
      <c r="N179" s="130"/>
      <c r="O179" s="130"/>
      <c r="P179" s="131">
        <f>SUM(P180:P198)</f>
        <v>0</v>
      </c>
      <c r="Q179" s="130"/>
      <c r="R179" s="131">
        <f>SUM(R180:R198)</f>
        <v>1.9145509999999999</v>
      </c>
      <c r="S179" s="130"/>
      <c r="T179" s="132">
        <f>SUM(T180:T198)</f>
        <v>0</v>
      </c>
      <c r="AR179" s="125" t="s">
        <v>81</v>
      </c>
      <c r="AT179" s="133" t="s">
        <v>74</v>
      </c>
      <c r="AU179" s="133" t="s">
        <v>81</v>
      </c>
      <c r="AY179" s="125" t="s">
        <v>112</v>
      </c>
      <c r="BK179" s="134">
        <f>SUM(BK180:BK198)</f>
        <v>0</v>
      </c>
    </row>
    <row r="180" spans="1:65" s="2" customFormat="1" ht="24.15" customHeight="1">
      <c r="A180" s="29"/>
      <c r="B180" s="137"/>
      <c r="C180" s="138" t="s">
        <v>332</v>
      </c>
      <c r="D180" s="138" t="s">
        <v>114</v>
      </c>
      <c r="E180" s="139" t="s">
        <v>333</v>
      </c>
      <c r="F180" s="140" t="s">
        <v>334</v>
      </c>
      <c r="G180" s="141" t="s">
        <v>234</v>
      </c>
      <c r="H180" s="142">
        <v>2.1</v>
      </c>
      <c r="I180" s="143"/>
      <c r="J180" s="144">
        <f t="shared" ref="J180:J198" si="20">ROUND(I180*H180,2)</f>
        <v>0</v>
      </c>
      <c r="K180" s="145"/>
      <c r="L180" s="30"/>
      <c r="M180" s="146" t="s">
        <v>1</v>
      </c>
      <c r="N180" s="147" t="s">
        <v>41</v>
      </c>
      <c r="O180" s="55"/>
      <c r="P180" s="148">
        <f t="shared" ref="P180:P198" si="21">O180*H180</f>
        <v>0</v>
      </c>
      <c r="Q180" s="148">
        <v>1.0000000000000001E-5</v>
      </c>
      <c r="R180" s="148">
        <f t="shared" ref="R180:R198" si="22">Q180*H180</f>
        <v>2.1000000000000002E-5</v>
      </c>
      <c r="S180" s="148">
        <v>0</v>
      </c>
      <c r="T180" s="149">
        <f t="shared" ref="T180:T198" si="23">S180*H180</f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50" t="s">
        <v>118</v>
      </c>
      <c r="AT180" s="150" t="s">
        <v>114</v>
      </c>
      <c r="AU180" s="150" t="s">
        <v>119</v>
      </c>
      <c r="AY180" s="14" t="s">
        <v>112</v>
      </c>
      <c r="BE180" s="151">
        <f t="shared" ref="BE180:BE198" si="24">IF(N180="základná",J180,0)</f>
        <v>0</v>
      </c>
      <c r="BF180" s="151">
        <f t="shared" ref="BF180:BF198" si="25">IF(N180="znížená",J180,0)</f>
        <v>0</v>
      </c>
      <c r="BG180" s="151">
        <f t="shared" ref="BG180:BG198" si="26">IF(N180="zákl. prenesená",J180,0)</f>
        <v>0</v>
      </c>
      <c r="BH180" s="151">
        <f t="shared" ref="BH180:BH198" si="27">IF(N180="zníž. prenesená",J180,0)</f>
        <v>0</v>
      </c>
      <c r="BI180" s="151">
        <f t="shared" ref="BI180:BI198" si="28">IF(N180="nulová",J180,0)</f>
        <v>0</v>
      </c>
      <c r="BJ180" s="14" t="s">
        <v>119</v>
      </c>
      <c r="BK180" s="151">
        <f t="shared" ref="BK180:BK198" si="29">ROUND(I180*H180,2)</f>
        <v>0</v>
      </c>
      <c r="BL180" s="14" t="s">
        <v>118</v>
      </c>
      <c r="BM180" s="150" t="s">
        <v>335</v>
      </c>
    </row>
    <row r="181" spans="1:65" s="2" customFormat="1" ht="24.15" customHeight="1">
      <c r="A181" s="29"/>
      <c r="B181" s="137"/>
      <c r="C181" s="152" t="s">
        <v>336</v>
      </c>
      <c r="D181" s="152" t="s">
        <v>177</v>
      </c>
      <c r="E181" s="153" t="s">
        <v>337</v>
      </c>
      <c r="F181" s="154" t="s">
        <v>338</v>
      </c>
      <c r="G181" s="155" t="s">
        <v>243</v>
      </c>
      <c r="H181" s="156">
        <v>3</v>
      </c>
      <c r="I181" s="157"/>
      <c r="J181" s="158">
        <f t="shared" si="20"/>
        <v>0</v>
      </c>
      <c r="K181" s="159"/>
      <c r="L181" s="160"/>
      <c r="M181" s="161" t="s">
        <v>1</v>
      </c>
      <c r="N181" s="162" t="s">
        <v>41</v>
      </c>
      <c r="O181" s="55"/>
      <c r="P181" s="148">
        <f t="shared" si="21"/>
        <v>0</v>
      </c>
      <c r="Q181" s="148">
        <v>2.7399999999999998E-3</v>
      </c>
      <c r="R181" s="148">
        <f t="shared" si="22"/>
        <v>8.2199999999999999E-3</v>
      </c>
      <c r="S181" s="148">
        <v>0</v>
      </c>
      <c r="T181" s="149">
        <f t="shared" si="2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50" t="s">
        <v>143</v>
      </c>
      <c r="AT181" s="150" t="s">
        <v>177</v>
      </c>
      <c r="AU181" s="150" t="s">
        <v>119</v>
      </c>
      <c r="AY181" s="14" t="s">
        <v>112</v>
      </c>
      <c r="BE181" s="151">
        <f t="shared" si="24"/>
        <v>0</v>
      </c>
      <c r="BF181" s="151">
        <f t="shared" si="25"/>
        <v>0</v>
      </c>
      <c r="BG181" s="151">
        <f t="shared" si="26"/>
        <v>0</v>
      </c>
      <c r="BH181" s="151">
        <f t="shared" si="27"/>
        <v>0</v>
      </c>
      <c r="BI181" s="151">
        <f t="shared" si="28"/>
        <v>0</v>
      </c>
      <c r="BJ181" s="14" t="s">
        <v>119</v>
      </c>
      <c r="BK181" s="151">
        <f t="shared" si="29"/>
        <v>0</v>
      </c>
      <c r="BL181" s="14" t="s">
        <v>118</v>
      </c>
      <c r="BM181" s="150" t="s">
        <v>339</v>
      </c>
    </row>
    <row r="182" spans="1:65" s="2" customFormat="1" ht="14.4" customHeight="1">
      <c r="A182" s="29"/>
      <c r="B182" s="137"/>
      <c r="C182" s="138" t="s">
        <v>340</v>
      </c>
      <c r="D182" s="138" t="s">
        <v>114</v>
      </c>
      <c r="E182" s="139" t="s">
        <v>341</v>
      </c>
      <c r="F182" s="140" t="s">
        <v>342</v>
      </c>
      <c r="G182" s="141" t="s">
        <v>243</v>
      </c>
      <c r="H182" s="142">
        <v>1</v>
      </c>
      <c r="I182" s="143"/>
      <c r="J182" s="144">
        <f t="shared" si="20"/>
        <v>0</v>
      </c>
      <c r="K182" s="145"/>
      <c r="L182" s="30"/>
      <c r="M182" s="146" t="s">
        <v>1</v>
      </c>
      <c r="N182" s="147" t="s">
        <v>41</v>
      </c>
      <c r="O182" s="55"/>
      <c r="P182" s="148">
        <f t="shared" si="21"/>
        <v>0</v>
      </c>
      <c r="Q182" s="148">
        <v>5.0000000000000002E-5</v>
      </c>
      <c r="R182" s="148">
        <f t="shared" si="22"/>
        <v>5.0000000000000002E-5</v>
      </c>
      <c r="S182" s="148">
        <v>0</v>
      </c>
      <c r="T182" s="149">
        <f t="shared" si="2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50" t="s">
        <v>118</v>
      </c>
      <c r="AT182" s="150" t="s">
        <v>114</v>
      </c>
      <c r="AU182" s="150" t="s">
        <v>119</v>
      </c>
      <c r="AY182" s="14" t="s">
        <v>112</v>
      </c>
      <c r="BE182" s="151">
        <f t="shared" si="24"/>
        <v>0</v>
      </c>
      <c r="BF182" s="151">
        <f t="shared" si="25"/>
        <v>0</v>
      </c>
      <c r="BG182" s="151">
        <f t="shared" si="26"/>
        <v>0</v>
      </c>
      <c r="BH182" s="151">
        <f t="shared" si="27"/>
        <v>0</v>
      </c>
      <c r="BI182" s="151">
        <f t="shared" si="28"/>
        <v>0</v>
      </c>
      <c r="BJ182" s="14" t="s">
        <v>119</v>
      </c>
      <c r="BK182" s="151">
        <f t="shared" si="29"/>
        <v>0</v>
      </c>
      <c r="BL182" s="14" t="s">
        <v>118</v>
      </c>
      <c r="BM182" s="150" t="s">
        <v>343</v>
      </c>
    </row>
    <row r="183" spans="1:65" s="2" customFormat="1" ht="24.15" customHeight="1">
      <c r="A183" s="29"/>
      <c r="B183" s="137"/>
      <c r="C183" s="152" t="s">
        <v>344</v>
      </c>
      <c r="D183" s="152" t="s">
        <v>177</v>
      </c>
      <c r="E183" s="153" t="s">
        <v>345</v>
      </c>
      <c r="F183" s="154" t="s">
        <v>346</v>
      </c>
      <c r="G183" s="155" t="s">
        <v>243</v>
      </c>
      <c r="H183" s="156">
        <v>1</v>
      </c>
      <c r="I183" s="157"/>
      <c r="J183" s="158">
        <f t="shared" si="20"/>
        <v>0</v>
      </c>
      <c r="K183" s="159"/>
      <c r="L183" s="160"/>
      <c r="M183" s="161" t="s">
        <v>1</v>
      </c>
      <c r="N183" s="162" t="s">
        <v>41</v>
      </c>
      <c r="O183" s="55"/>
      <c r="P183" s="148">
        <f t="shared" si="21"/>
        <v>0</v>
      </c>
      <c r="Q183" s="148">
        <v>7.2000000000000005E-4</v>
      </c>
      <c r="R183" s="148">
        <f t="shared" si="22"/>
        <v>7.2000000000000005E-4</v>
      </c>
      <c r="S183" s="148">
        <v>0</v>
      </c>
      <c r="T183" s="149">
        <f t="shared" si="2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50" t="s">
        <v>143</v>
      </c>
      <c r="AT183" s="150" t="s">
        <v>177</v>
      </c>
      <c r="AU183" s="150" t="s">
        <v>119</v>
      </c>
      <c r="AY183" s="14" t="s">
        <v>112</v>
      </c>
      <c r="BE183" s="151">
        <f t="shared" si="24"/>
        <v>0</v>
      </c>
      <c r="BF183" s="151">
        <f t="shared" si="25"/>
        <v>0</v>
      </c>
      <c r="BG183" s="151">
        <f t="shared" si="26"/>
        <v>0</v>
      </c>
      <c r="BH183" s="151">
        <f t="shared" si="27"/>
        <v>0</v>
      </c>
      <c r="BI183" s="151">
        <f t="shared" si="28"/>
        <v>0</v>
      </c>
      <c r="BJ183" s="14" t="s">
        <v>119</v>
      </c>
      <c r="BK183" s="151">
        <f t="shared" si="29"/>
        <v>0</v>
      </c>
      <c r="BL183" s="14" t="s">
        <v>118</v>
      </c>
      <c r="BM183" s="150" t="s">
        <v>347</v>
      </c>
    </row>
    <row r="184" spans="1:65" s="2" customFormat="1" ht="14.4" customHeight="1">
      <c r="A184" s="29"/>
      <c r="B184" s="137"/>
      <c r="C184" s="138" t="s">
        <v>348</v>
      </c>
      <c r="D184" s="138" t="s">
        <v>114</v>
      </c>
      <c r="E184" s="139" t="s">
        <v>349</v>
      </c>
      <c r="F184" s="140" t="s">
        <v>350</v>
      </c>
      <c r="G184" s="141" t="s">
        <v>243</v>
      </c>
      <c r="H184" s="142">
        <v>1</v>
      </c>
      <c r="I184" s="143"/>
      <c r="J184" s="144">
        <f t="shared" si="20"/>
        <v>0</v>
      </c>
      <c r="K184" s="145"/>
      <c r="L184" s="30"/>
      <c r="M184" s="146" t="s">
        <v>1</v>
      </c>
      <c r="N184" s="147" t="s">
        <v>41</v>
      </c>
      <c r="O184" s="55"/>
      <c r="P184" s="148">
        <f t="shared" si="21"/>
        <v>0</v>
      </c>
      <c r="Q184" s="148">
        <v>6.9999999999999994E-5</v>
      </c>
      <c r="R184" s="148">
        <f t="shared" si="22"/>
        <v>6.9999999999999994E-5</v>
      </c>
      <c r="S184" s="148">
        <v>0</v>
      </c>
      <c r="T184" s="149">
        <f t="shared" si="2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50" t="s">
        <v>118</v>
      </c>
      <c r="AT184" s="150" t="s">
        <v>114</v>
      </c>
      <c r="AU184" s="150" t="s">
        <v>119</v>
      </c>
      <c r="AY184" s="14" t="s">
        <v>112</v>
      </c>
      <c r="BE184" s="151">
        <f t="shared" si="24"/>
        <v>0</v>
      </c>
      <c r="BF184" s="151">
        <f t="shared" si="25"/>
        <v>0</v>
      </c>
      <c r="BG184" s="151">
        <f t="shared" si="26"/>
        <v>0</v>
      </c>
      <c r="BH184" s="151">
        <f t="shared" si="27"/>
        <v>0</v>
      </c>
      <c r="BI184" s="151">
        <f t="shared" si="28"/>
        <v>0</v>
      </c>
      <c r="BJ184" s="14" t="s">
        <v>119</v>
      </c>
      <c r="BK184" s="151">
        <f t="shared" si="29"/>
        <v>0</v>
      </c>
      <c r="BL184" s="14" t="s">
        <v>118</v>
      </c>
      <c r="BM184" s="150" t="s">
        <v>351</v>
      </c>
    </row>
    <row r="185" spans="1:65" s="2" customFormat="1" ht="24.15" customHeight="1">
      <c r="A185" s="29"/>
      <c r="B185" s="137"/>
      <c r="C185" s="152" t="s">
        <v>352</v>
      </c>
      <c r="D185" s="152" t="s">
        <v>177</v>
      </c>
      <c r="E185" s="153" t="s">
        <v>353</v>
      </c>
      <c r="F185" s="154" t="s">
        <v>354</v>
      </c>
      <c r="G185" s="155" t="s">
        <v>243</v>
      </c>
      <c r="H185" s="156">
        <v>1</v>
      </c>
      <c r="I185" s="157"/>
      <c r="J185" s="158">
        <f t="shared" si="20"/>
        <v>0</v>
      </c>
      <c r="K185" s="159"/>
      <c r="L185" s="160"/>
      <c r="M185" s="161" t="s">
        <v>1</v>
      </c>
      <c r="N185" s="162" t="s">
        <v>41</v>
      </c>
      <c r="O185" s="55"/>
      <c r="P185" s="148">
        <f t="shared" si="21"/>
        <v>0</v>
      </c>
      <c r="Q185" s="148">
        <v>2.4599999999999999E-3</v>
      </c>
      <c r="R185" s="148">
        <f t="shared" si="22"/>
        <v>2.4599999999999999E-3</v>
      </c>
      <c r="S185" s="148">
        <v>0</v>
      </c>
      <c r="T185" s="149">
        <f t="shared" si="2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50" t="s">
        <v>143</v>
      </c>
      <c r="AT185" s="150" t="s">
        <v>177</v>
      </c>
      <c r="AU185" s="150" t="s">
        <v>119</v>
      </c>
      <c r="AY185" s="14" t="s">
        <v>112</v>
      </c>
      <c r="BE185" s="151">
        <f t="shared" si="24"/>
        <v>0</v>
      </c>
      <c r="BF185" s="151">
        <f t="shared" si="25"/>
        <v>0</v>
      </c>
      <c r="BG185" s="151">
        <f t="shared" si="26"/>
        <v>0</v>
      </c>
      <c r="BH185" s="151">
        <f t="shared" si="27"/>
        <v>0</v>
      </c>
      <c r="BI185" s="151">
        <f t="shared" si="28"/>
        <v>0</v>
      </c>
      <c r="BJ185" s="14" t="s">
        <v>119</v>
      </c>
      <c r="BK185" s="151">
        <f t="shared" si="29"/>
        <v>0</v>
      </c>
      <c r="BL185" s="14" t="s">
        <v>118</v>
      </c>
      <c r="BM185" s="150" t="s">
        <v>355</v>
      </c>
    </row>
    <row r="186" spans="1:65" s="2" customFormat="1" ht="14.4" customHeight="1">
      <c r="A186" s="29"/>
      <c r="B186" s="137"/>
      <c r="C186" s="138" t="s">
        <v>356</v>
      </c>
      <c r="D186" s="138" t="s">
        <v>114</v>
      </c>
      <c r="E186" s="139" t="s">
        <v>357</v>
      </c>
      <c r="F186" s="140" t="s">
        <v>358</v>
      </c>
      <c r="G186" s="141" t="s">
        <v>243</v>
      </c>
      <c r="H186" s="142">
        <v>1</v>
      </c>
      <c r="I186" s="143"/>
      <c r="J186" s="144">
        <f t="shared" si="20"/>
        <v>0</v>
      </c>
      <c r="K186" s="145"/>
      <c r="L186" s="30"/>
      <c r="M186" s="146" t="s">
        <v>1</v>
      </c>
      <c r="N186" s="147" t="s">
        <v>41</v>
      </c>
      <c r="O186" s="55"/>
      <c r="P186" s="148">
        <f t="shared" si="21"/>
        <v>0</v>
      </c>
      <c r="Q186" s="148">
        <v>5.0000000000000002E-5</v>
      </c>
      <c r="R186" s="148">
        <f t="shared" si="22"/>
        <v>5.0000000000000002E-5</v>
      </c>
      <c r="S186" s="148">
        <v>0</v>
      </c>
      <c r="T186" s="149">
        <f t="shared" si="2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50" t="s">
        <v>118</v>
      </c>
      <c r="AT186" s="150" t="s">
        <v>114</v>
      </c>
      <c r="AU186" s="150" t="s">
        <v>119</v>
      </c>
      <c r="AY186" s="14" t="s">
        <v>112</v>
      </c>
      <c r="BE186" s="151">
        <f t="shared" si="24"/>
        <v>0</v>
      </c>
      <c r="BF186" s="151">
        <f t="shared" si="25"/>
        <v>0</v>
      </c>
      <c r="BG186" s="151">
        <f t="shared" si="26"/>
        <v>0</v>
      </c>
      <c r="BH186" s="151">
        <f t="shared" si="27"/>
        <v>0</v>
      </c>
      <c r="BI186" s="151">
        <f t="shared" si="28"/>
        <v>0</v>
      </c>
      <c r="BJ186" s="14" t="s">
        <v>119</v>
      </c>
      <c r="BK186" s="151">
        <f t="shared" si="29"/>
        <v>0</v>
      </c>
      <c r="BL186" s="14" t="s">
        <v>118</v>
      </c>
      <c r="BM186" s="150" t="s">
        <v>359</v>
      </c>
    </row>
    <row r="187" spans="1:65" s="2" customFormat="1" ht="24.15" customHeight="1">
      <c r="A187" s="29"/>
      <c r="B187" s="137"/>
      <c r="C187" s="152" t="s">
        <v>360</v>
      </c>
      <c r="D187" s="152" t="s">
        <v>177</v>
      </c>
      <c r="E187" s="153" t="s">
        <v>361</v>
      </c>
      <c r="F187" s="154" t="s">
        <v>362</v>
      </c>
      <c r="G187" s="155" t="s">
        <v>243</v>
      </c>
      <c r="H187" s="156">
        <v>1</v>
      </c>
      <c r="I187" s="157"/>
      <c r="J187" s="158">
        <f t="shared" si="20"/>
        <v>0</v>
      </c>
      <c r="K187" s="159"/>
      <c r="L187" s="160"/>
      <c r="M187" s="161" t="s">
        <v>1</v>
      </c>
      <c r="N187" s="162" t="s">
        <v>41</v>
      </c>
      <c r="O187" s="55"/>
      <c r="P187" s="148">
        <f t="shared" si="21"/>
        <v>0</v>
      </c>
      <c r="Q187" s="148">
        <v>5.6999999999999998E-4</v>
      </c>
      <c r="R187" s="148">
        <f t="shared" si="22"/>
        <v>5.6999999999999998E-4</v>
      </c>
      <c r="S187" s="148">
        <v>0</v>
      </c>
      <c r="T187" s="149">
        <f t="shared" si="23"/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50" t="s">
        <v>143</v>
      </c>
      <c r="AT187" s="150" t="s">
        <v>177</v>
      </c>
      <c r="AU187" s="150" t="s">
        <v>119</v>
      </c>
      <c r="AY187" s="14" t="s">
        <v>112</v>
      </c>
      <c r="BE187" s="151">
        <f t="shared" si="24"/>
        <v>0</v>
      </c>
      <c r="BF187" s="151">
        <f t="shared" si="25"/>
        <v>0</v>
      </c>
      <c r="BG187" s="151">
        <f t="shared" si="26"/>
        <v>0</v>
      </c>
      <c r="BH187" s="151">
        <f t="shared" si="27"/>
        <v>0</v>
      </c>
      <c r="BI187" s="151">
        <f t="shared" si="28"/>
        <v>0</v>
      </c>
      <c r="BJ187" s="14" t="s">
        <v>119</v>
      </c>
      <c r="BK187" s="151">
        <f t="shared" si="29"/>
        <v>0</v>
      </c>
      <c r="BL187" s="14" t="s">
        <v>118</v>
      </c>
      <c r="BM187" s="150" t="s">
        <v>363</v>
      </c>
    </row>
    <row r="188" spans="1:65" s="2" customFormat="1" ht="14.4" customHeight="1">
      <c r="A188" s="29"/>
      <c r="B188" s="137"/>
      <c r="C188" s="138" t="s">
        <v>364</v>
      </c>
      <c r="D188" s="138" t="s">
        <v>114</v>
      </c>
      <c r="E188" s="139" t="s">
        <v>365</v>
      </c>
      <c r="F188" s="140" t="s">
        <v>366</v>
      </c>
      <c r="G188" s="141" t="s">
        <v>243</v>
      </c>
      <c r="H188" s="142">
        <v>1</v>
      </c>
      <c r="I188" s="143"/>
      <c r="J188" s="144">
        <f t="shared" si="20"/>
        <v>0</v>
      </c>
      <c r="K188" s="145"/>
      <c r="L188" s="30"/>
      <c r="M188" s="146" t="s">
        <v>1</v>
      </c>
      <c r="N188" s="147" t="s">
        <v>41</v>
      </c>
      <c r="O188" s="55"/>
      <c r="P188" s="148">
        <f t="shared" si="21"/>
        <v>0</v>
      </c>
      <c r="Q188" s="148">
        <v>6.9999999999999994E-5</v>
      </c>
      <c r="R188" s="148">
        <f t="shared" si="22"/>
        <v>6.9999999999999994E-5</v>
      </c>
      <c r="S188" s="148">
        <v>0</v>
      </c>
      <c r="T188" s="149">
        <f t="shared" si="2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50" t="s">
        <v>118</v>
      </c>
      <c r="AT188" s="150" t="s">
        <v>114</v>
      </c>
      <c r="AU188" s="150" t="s">
        <v>119</v>
      </c>
      <c r="AY188" s="14" t="s">
        <v>112</v>
      </c>
      <c r="BE188" s="151">
        <f t="shared" si="24"/>
        <v>0</v>
      </c>
      <c r="BF188" s="151">
        <f t="shared" si="25"/>
        <v>0</v>
      </c>
      <c r="BG188" s="151">
        <f t="shared" si="26"/>
        <v>0</v>
      </c>
      <c r="BH188" s="151">
        <f t="shared" si="27"/>
        <v>0</v>
      </c>
      <c r="BI188" s="151">
        <f t="shared" si="28"/>
        <v>0</v>
      </c>
      <c r="BJ188" s="14" t="s">
        <v>119</v>
      </c>
      <c r="BK188" s="151">
        <f t="shared" si="29"/>
        <v>0</v>
      </c>
      <c r="BL188" s="14" t="s">
        <v>118</v>
      </c>
      <c r="BM188" s="150" t="s">
        <v>367</v>
      </c>
    </row>
    <row r="189" spans="1:65" s="2" customFormat="1" ht="24.15" customHeight="1">
      <c r="A189" s="29"/>
      <c r="B189" s="137"/>
      <c r="C189" s="152" t="s">
        <v>368</v>
      </c>
      <c r="D189" s="152" t="s">
        <v>177</v>
      </c>
      <c r="E189" s="153" t="s">
        <v>369</v>
      </c>
      <c r="F189" s="154" t="s">
        <v>370</v>
      </c>
      <c r="G189" s="155" t="s">
        <v>243</v>
      </c>
      <c r="H189" s="156">
        <v>1</v>
      </c>
      <c r="I189" s="157"/>
      <c r="J189" s="158">
        <f t="shared" si="20"/>
        <v>0</v>
      </c>
      <c r="K189" s="159"/>
      <c r="L189" s="160"/>
      <c r="M189" s="161" t="s">
        <v>1</v>
      </c>
      <c r="N189" s="162" t="s">
        <v>41</v>
      </c>
      <c r="O189" s="55"/>
      <c r="P189" s="148">
        <f t="shared" si="21"/>
        <v>0</v>
      </c>
      <c r="Q189" s="148">
        <v>5.0000000000000001E-4</v>
      </c>
      <c r="R189" s="148">
        <f t="shared" si="22"/>
        <v>5.0000000000000001E-4</v>
      </c>
      <c r="S189" s="148">
        <v>0</v>
      </c>
      <c r="T189" s="149">
        <f t="shared" si="2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50" t="s">
        <v>143</v>
      </c>
      <c r="AT189" s="150" t="s">
        <v>177</v>
      </c>
      <c r="AU189" s="150" t="s">
        <v>119</v>
      </c>
      <c r="AY189" s="14" t="s">
        <v>112</v>
      </c>
      <c r="BE189" s="151">
        <f t="shared" si="24"/>
        <v>0</v>
      </c>
      <c r="BF189" s="151">
        <f t="shared" si="25"/>
        <v>0</v>
      </c>
      <c r="BG189" s="151">
        <f t="shared" si="26"/>
        <v>0</v>
      </c>
      <c r="BH189" s="151">
        <f t="shared" si="27"/>
        <v>0</v>
      </c>
      <c r="BI189" s="151">
        <f t="shared" si="28"/>
        <v>0</v>
      </c>
      <c r="BJ189" s="14" t="s">
        <v>119</v>
      </c>
      <c r="BK189" s="151">
        <f t="shared" si="29"/>
        <v>0</v>
      </c>
      <c r="BL189" s="14" t="s">
        <v>118</v>
      </c>
      <c r="BM189" s="150" t="s">
        <v>371</v>
      </c>
    </row>
    <row r="190" spans="1:65" s="2" customFormat="1" ht="24.15" customHeight="1">
      <c r="A190" s="29"/>
      <c r="B190" s="137"/>
      <c r="C190" s="138" t="s">
        <v>372</v>
      </c>
      <c r="D190" s="138" t="s">
        <v>114</v>
      </c>
      <c r="E190" s="139" t="s">
        <v>373</v>
      </c>
      <c r="F190" s="140" t="s">
        <v>374</v>
      </c>
      <c r="G190" s="141" t="s">
        <v>243</v>
      </c>
      <c r="H190" s="142">
        <v>2</v>
      </c>
      <c r="I190" s="143"/>
      <c r="J190" s="144">
        <f t="shared" si="20"/>
        <v>0</v>
      </c>
      <c r="K190" s="145"/>
      <c r="L190" s="30"/>
      <c r="M190" s="146" t="s">
        <v>1</v>
      </c>
      <c r="N190" s="147" t="s">
        <v>41</v>
      </c>
      <c r="O190" s="55"/>
      <c r="P190" s="148">
        <f t="shared" si="21"/>
        <v>0</v>
      </c>
      <c r="Q190" s="148">
        <v>0.34099000000000002</v>
      </c>
      <c r="R190" s="148">
        <f t="shared" si="22"/>
        <v>0.68198000000000003</v>
      </c>
      <c r="S190" s="148">
        <v>0</v>
      </c>
      <c r="T190" s="149">
        <f t="shared" si="23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50" t="s">
        <v>118</v>
      </c>
      <c r="AT190" s="150" t="s">
        <v>114</v>
      </c>
      <c r="AU190" s="150" t="s">
        <v>119</v>
      </c>
      <c r="AY190" s="14" t="s">
        <v>112</v>
      </c>
      <c r="BE190" s="151">
        <f t="shared" si="24"/>
        <v>0</v>
      </c>
      <c r="BF190" s="151">
        <f t="shared" si="25"/>
        <v>0</v>
      </c>
      <c r="BG190" s="151">
        <f t="shared" si="26"/>
        <v>0</v>
      </c>
      <c r="BH190" s="151">
        <f t="shared" si="27"/>
        <v>0</v>
      </c>
      <c r="BI190" s="151">
        <f t="shared" si="28"/>
        <v>0</v>
      </c>
      <c r="BJ190" s="14" t="s">
        <v>119</v>
      </c>
      <c r="BK190" s="151">
        <f t="shared" si="29"/>
        <v>0</v>
      </c>
      <c r="BL190" s="14" t="s">
        <v>118</v>
      </c>
      <c r="BM190" s="150" t="s">
        <v>375</v>
      </c>
    </row>
    <row r="191" spans="1:65" s="2" customFormat="1" ht="24.15" customHeight="1">
      <c r="A191" s="29"/>
      <c r="B191" s="137"/>
      <c r="C191" s="152" t="s">
        <v>376</v>
      </c>
      <c r="D191" s="152" t="s">
        <v>177</v>
      </c>
      <c r="E191" s="153" t="s">
        <v>377</v>
      </c>
      <c r="F191" s="154" t="s">
        <v>378</v>
      </c>
      <c r="G191" s="155" t="s">
        <v>243</v>
      </c>
      <c r="H191" s="156">
        <v>2</v>
      </c>
      <c r="I191" s="157"/>
      <c r="J191" s="158">
        <f t="shared" si="20"/>
        <v>0</v>
      </c>
      <c r="K191" s="159"/>
      <c r="L191" s="160"/>
      <c r="M191" s="161" t="s">
        <v>1</v>
      </c>
      <c r="N191" s="162" t="s">
        <v>41</v>
      </c>
      <c r="O191" s="55"/>
      <c r="P191" s="148">
        <f t="shared" si="21"/>
        <v>0</v>
      </c>
      <c r="Q191" s="148">
        <v>0.17499999999999999</v>
      </c>
      <c r="R191" s="148">
        <f t="shared" si="22"/>
        <v>0.35</v>
      </c>
      <c r="S191" s="148">
        <v>0</v>
      </c>
      <c r="T191" s="149">
        <f t="shared" si="23"/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50" t="s">
        <v>143</v>
      </c>
      <c r="AT191" s="150" t="s">
        <v>177</v>
      </c>
      <c r="AU191" s="150" t="s">
        <v>119</v>
      </c>
      <c r="AY191" s="14" t="s">
        <v>112</v>
      </c>
      <c r="BE191" s="151">
        <f t="shared" si="24"/>
        <v>0</v>
      </c>
      <c r="BF191" s="151">
        <f t="shared" si="25"/>
        <v>0</v>
      </c>
      <c r="BG191" s="151">
        <f t="shared" si="26"/>
        <v>0</v>
      </c>
      <c r="BH191" s="151">
        <f t="shared" si="27"/>
        <v>0</v>
      </c>
      <c r="BI191" s="151">
        <f t="shared" si="28"/>
        <v>0</v>
      </c>
      <c r="BJ191" s="14" t="s">
        <v>119</v>
      </c>
      <c r="BK191" s="151">
        <f t="shared" si="29"/>
        <v>0</v>
      </c>
      <c r="BL191" s="14" t="s">
        <v>118</v>
      </c>
      <c r="BM191" s="150" t="s">
        <v>379</v>
      </c>
    </row>
    <row r="192" spans="1:65" s="2" customFormat="1" ht="24.15" customHeight="1">
      <c r="A192" s="29"/>
      <c r="B192" s="137"/>
      <c r="C192" s="152" t="s">
        <v>380</v>
      </c>
      <c r="D192" s="152" t="s">
        <v>177</v>
      </c>
      <c r="E192" s="153" t="s">
        <v>381</v>
      </c>
      <c r="F192" s="154" t="s">
        <v>382</v>
      </c>
      <c r="G192" s="155" t="s">
        <v>243</v>
      </c>
      <c r="H192" s="156">
        <v>2</v>
      </c>
      <c r="I192" s="157"/>
      <c r="J192" s="158">
        <f t="shared" si="20"/>
        <v>0</v>
      </c>
      <c r="K192" s="159"/>
      <c r="L192" s="160"/>
      <c r="M192" s="161" t="s">
        <v>1</v>
      </c>
      <c r="N192" s="162" t="s">
        <v>41</v>
      </c>
      <c r="O192" s="55"/>
      <c r="P192" s="148">
        <f t="shared" si="21"/>
        <v>0</v>
      </c>
      <c r="Q192" s="148">
        <v>0.17</v>
      </c>
      <c r="R192" s="148">
        <f t="shared" si="22"/>
        <v>0.34</v>
      </c>
      <c r="S192" s="148">
        <v>0</v>
      </c>
      <c r="T192" s="149">
        <f t="shared" si="23"/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50" t="s">
        <v>143</v>
      </c>
      <c r="AT192" s="150" t="s">
        <v>177</v>
      </c>
      <c r="AU192" s="150" t="s">
        <v>119</v>
      </c>
      <c r="AY192" s="14" t="s">
        <v>112</v>
      </c>
      <c r="BE192" s="151">
        <f t="shared" si="24"/>
        <v>0</v>
      </c>
      <c r="BF192" s="151">
        <f t="shared" si="25"/>
        <v>0</v>
      </c>
      <c r="BG192" s="151">
        <f t="shared" si="26"/>
        <v>0</v>
      </c>
      <c r="BH192" s="151">
        <f t="shared" si="27"/>
        <v>0</v>
      </c>
      <c r="BI192" s="151">
        <f t="shared" si="28"/>
        <v>0</v>
      </c>
      <c r="BJ192" s="14" t="s">
        <v>119</v>
      </c>
      <c r="BK192" s="151">
        <f t="shared" si="29"/>
        <v>0</v>
      </c>
      <c r="BL192" s="14" t="s">
        <v>118</v>
      </c>
      <c r="BM192" s="150" t="s">
        <v>383</v>
      </c>
    </row>
    <row r="193" spans="1:65" s="2" customFormat="1" ht="24.15" customHeight="1">
      <c r="A193" s="29"/>
      <c r="B193" s="137"/>
      <c r="C193" s="152" t="s">
        <v>384</v>
      </c>
      <c r="D193" s="152" t="s">
        <v>177</v>
      </c>
      <c r="E193" s="153" t="s">
        <v>385</v>
      </c>
      <c r="F193" s="154" t="s">
        <v>386</v>
      </c>
      <c r="G193" s="155" t="s">
        <v>243</v>
      </c>
      <c r="H193" s="156">
        <v>2</v>
      </c>
      <c r="I193" s="157"/>
      <c r="J193" s="158">
        <f t="shared" si="20"/>
        <v>0</v>
      </c>
      <c r="K193" s="159"/>
      <c r="L193" s="160"/>
      <c r="M193" s="161" t="s">
        <v>1</v>
      </c>
      <c r="N193" s="162" t="s">
        <v>41</v>
      </c>
      <c r="O193" s="55"/>
      <c r="P193" s="148">
        <f t="shared" si="21"/>
        <v>0</v>
      </c>
      <c r="Q193" s="148">
        <v>0.12</v>
      </c>
      <c r="R193" s="148">
        <f t="shared" si="22"/>
        <v>0.24</v>
      </c>
      <c r="S193" s="148">
        <v>0</v>
      </c>
      <c r="T193" s="149">
        <f t="shared" si="23"/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50" t="s">
        <v>143</v>
      </c>
      <c r="AT193" s="150" t="s">
        <v>177</v>
      </c>
      <c r="AU193" s="150" t="s">
        <v>119</v>
      </c>
      <c r="AY193" s="14" t="s">
        <v>112</v>
      </c>
      <c r="BE193" s="151">
        <f t="shared" si="24"/>
        <v>0</v>
      </c>
      <c r="BF193" s="151">
        <f t="shared" si="25"/>
        <v>0</v>
      </c>
      <c r="BG193" s="151">
        <f t="shared" si="26"/>
        <v>0</v>
      </c>
      <c r="BH193" s="151">
        <f t="shared" si="27"/>
        <v>0</v>
      </c>
      <c r="BI193" s="151">
        <f t="shared" si="28"/>
        <v>0</v>
      </c>
      <c r="BJ193" s="14" t="s">
        <v>119</v>
      </c>
      <c r="BK193" s="151">
        <f t="shared" si="29"/>
        <v>0</v>
      </c>
      <c r="BL193" s="14" t="s">
        <v>118</v>
      </c>
      <c r="BM193" s="150" t="s">
        <v>387</v>
      </c>
    </row>
    <row r="194" spans="1:65" s="2" customFormat="1" ht="24.15" customHeight="1">
      <c r="A194" s="29"/>
      <c r="B194" s="137"/>
      <c r="C194" s="152" t="s">
        <v>388</v>
      </c>
      <c r="D194" s="152" t="s">
        <v>177</v>
      </c>
      <c r="E194" s="153" t="s">
        <v>389</v>
      </c>
      <c r="F194" s="154" t="s">
        <v>390</v>
      </c>
      <c r="G194" s="155" t="s">
        <v>243</v>
      </c>
      <c r="H194" s="156">
        <v>2</v>
      </c>
      <c r="I194" s="157"/>
      <c r="J194" s="158">
        <f t="shared" si="20"/>
        <v>0</v>
      </c>
      <c r="K194" s="159"/>
      <c r="L194" s="160"/>
      <c r="M194" s="161" t="s">
        <v>1</v>
      </c>
      <c r="N194" s="162" t="s">
        <v>41</v>
      </c>
      <c r="O194" s="55"/>
      <c r="P194" s="148">
        <f t="shared" si="21"/>
        <v>0</v>
      </c>
      <c r="Q194" s="148">
        <v>9.9000000000000005E-2</v>
      </c>
      <c r="R194" s="148">
        <f t="shared" si="22"/>
        <v>0.19800000000000001</v>
      </c>
      <c r="S194" s="148">
        <v>0</v>
      </c>
      <c r="T194" s="149">
        <f t="shared" si="23"/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50" t="s">
        <v>143</v>
      </c>
      <c r="AT194" s="150" t="s">
        <v>177</v>
      </c>
      <c r="AU194" s="150" t="s">
        <v>119</v>
      </c>
      <c r="AY194" s="14" t="s">
        <v>112</v>
      </c>
      <c r="BE194" s="151">
        <f t="shared" si="24"/>
        <v>0</v>
      </c>
      <c r="BF194" s="151">
        <f t="shared" si="25"/>
        <v>0</v>
      </c>
      <c r="BG194" s="151">
        <f t="shared" si="26"/>
        <v>0</v>
      </c>
      <c r="BH194" s="151">
        <f t="shared" si="27"/>
        <v>0</v>
      </c>
      <c r="BI194" s="151">
        <f t="shared" si="28"/>
        <v>0</v>
      </c>
      <c r="BJ194" s="14" t="s">
        <v>119</v>
      </c>
      <c r="BK194" s="151">
        <f t="shared" si="29"/>
        <v>0</v>
      </c>
      <c r="BL194" s="14" t="s">
        <v>118</v>
      </c>
      <c r="BM194" s="150" t="s">
        <v>391</v>
      </c>
    </row>
    <row r="195" spans="1:65" s="2" customFormat="1" ht="14.4" customHeight="1">
      <c r="A195" s="29"/>
      <c r="B195" s="137"/>
      <c r="C195" s="138" t="s">
        <v>392</v>
      </c>
      <c r="D195" s="138" t="s">
        <v>114</v>
      </c>
      <c r="E195" s="139" t="s">
        <v>393</v>
      </c>
      <c r="F195" s="140" t="s">
        <v>394</v>
      </c>
      <c r="G195" s="141" t="s">
        <v>243</v>
      </c>
      <c r="H195" s="142">
        <v>2</v>
      </c>
      <c r="I195" s="143"/>
      <c r="J195" s="144">
        <f t="shared" si="20"/>
        <v>0</v>
      </c>
      <c r="K195" s="145"/>
      <c r="L195" s="30"/>
      <c r="M195" s="146" t="s">
        <v>1</v>
      </c>
      <c r="N195" s="147" t="s">
        <v>41</v>
      </c>
      <c r="O195" s="55"/>
      <c r="P195" s="148">
        <f t="shared" si="21"/>
        <v>0</v>
      </c>
      <c r="Q195" s="148">
        <v>2.0000000000000002E-5</v>
      </c>
      <c r="R195" s="148">
        <f t="shared" si="22"/>
        <v>4.0000000000000003E-5</v>
      </c>
      <c r="S195" s="148">
        <v>0</v>
      </c>
      <c r="T195" s="149">
        <f t="shared" si="23"/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50" t="s">
        <v>118</v>
      </c>
      <c r="AT195" s="150" t="s">
        <v>114</v>
      </c>
      <c r="AU195" s="150" t="s">
        <v>119</v>
      </c>
      <c r="AY195" s="14" t="s">
        <v>112</v>
      </c>
      <c r="BE195" s="151">
        <f t="shared" si="24"/>
        <v>0</v>
      </c>
      <c r="BF195" s="151">
        <f t="shared" si="25"/>
        <v>0</v>
      </c>
      <c r="BG195" s="151">
        <f t="shared" si="26"/>
        <v>0</v>
      </c>
      <c r="BH195" s="151">
        <f t="shared" si="27"/>
        <v>0</v>
      </c>
      <c r="BI195" s="151">
        <f t="shared" si="28"/>
        <v>0</v>
      </c>
      <c r="BJ195" s="14" t="s">
        <v>119</v>
      </c>
      <c r="BK195" s="151">
        <f t="shared" si="29"/>
        <v>0</v>
      </c>
      <c r="BL195" s="14" t="s">
        <v>118</v>
      </c>
      <c r="BM195" s="150" t="s">
        <v>395</v>
      </c>
    </row>
    <row r="196" spans="1:65" s="2" customFormat="1" ht="14.4" customHeight="1">
      <c r="A196" s="29"/>
      <c r="B196" s="137"/>
      <c r="C196" s="152" t="s">
        <v>396</v>
      </c>
      <c r="D196" s="152" t="s">
        <v>177</v>
      </c>
      <c r="E196" s="153" t="s">
        <v>397</v>
      </c>
      <c r="F196" s="154" t="s">
        <v>398</v>
      </c>
      <c r="G196" s="155" t="s">
        <v>243</v>
      </c>
      <c r="H196" s="156">
        <v>2</v>
      </c>
      <c r="I196" s="157"/>
      <c r="J196" s="158">
        <f t="shared" si="20"/>
        <v>0</v>
      </c>
      <c r="K196" s="159"/>
      <c r="L196" s="160"/>
      <c r="M196" s="161" t="s">
        <v>1</v>
      </c>
      <c r="N196" s="162" t="s">
        <v>41</v>
      </c>
      <c r="O196" s="55"/>
      <c r="P196" s="148">
        <f t="shared" si="21"/>
        <v>0</v>
      </c>
      <c r="Q196" s="148">
        <v>1.4E-2</v>
      </c>
      <c r="R196" s="148">
        <f t="shared" si="22"/>
        <v>2.8000000000000001E-2</v>
      </c>
      <c r="S196" s="148">
        <v>0</v>
      </c>
      <c r="T196" s="149">
        <f t="shared" si="23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50" t="s">
        <v>143</v>
      </c>
      <c r="AT196" s="150" t="s">
        <v>177</v>
      </c>
      <c r="AU196" s="150" t="s">
        <v>119</v>
      </c>
      <c r="AY196" s="14" t="s">
        <v>112</v>
      </c>
      <c r="BE196" s="151">
        <f t="shared" si="24"/>
        <v>0</v>
      </c>
      <c r="BF196" s="151">
        <f t="shared" si="25"/>
        <v>0</v>
      </c>
      <c r="BG196" s="151">
        <f t="shared" si="26"/>
        <v>0</v>
      </c>
      <c r="BH196" s="151">
        <f t="shared" si="27"/>
        <v>0</v>
      </c>
      <c r="BI196" s="151">
        <f t="shared" si="28"/>
        <v>0</v>
      </c>
      <c r="BJ196" s="14" t="s">
        <v>119</v>
      </c>
      <c r="BK196" s="151">
        <f t="shared" si="29"/>
        <v>0</v>
      </c>
      <c r="BL196" s="14" t="s">
        <v>118</v>
      </c>
      <c r="BM196" s="150" t="s">
        <v>399</v>
      </c>
    </row>
    <row r="197" spans="1:65" s="2" customFormat="1" ht="24.15" customHeight="1">
      <c r="A197" s="29"/>
      <c r="B197" s="137"/>
      <c r="C197" s="138" t="s">
        <v>400</v>
      </c>
      <c r="D197" s="138" t="s">
        <v>114</v>
      </c>
      <c r="E197" s="139" t="s">
        <v>401</v>
      </c>
      <c r="F197" s="140" t="s">
        <v>402</v>
      </c>
      <c r="G197" s="141" t="s">
        <v>243</v>
      </c>
      <c r="H197" s="142">
        <v>2</v>
      </c>
      <c r="I197" s="143"/>
      <c r="J197" s="144">
        <f t="shared" si="20"/>
        <v>0</v>
      </c>
      <c r="K197" s="145"/>
      <c r="L197" s="30"/>
      <c r="M197" s="146" t="s">
        <v>1</v>
      </c>
      <c r="N197" s="147" t="s">
        <v>41</v>
      </c>
      <c r="O197" s="55"/>
      <c r="P197" s="148">
        <f t="shared" si="21"/>
        <v>0</v>
      </c>
      <c r="Q197" s="148">
        <v>8.3999999999999995E-3</v>
      </c>
      <c r="R197" s="148">
        <f t="shared" si="22"/>
        <v>1.6799999999999999E-2</v>
      </c>
      <c r="S197" s="148">
        <v>0</v>
      </c>
      <c r="T197" s="149">
        <f t="shared" si="23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50" t="s">
        <v>118</v>
      </c>
      <c r="AT197" s="150" t="s">
        <v>114</v>
      </c>
      <c r="AU197" s="150" t="s">
        <v>119</v>
      </c>
      <c r="AY197" s="14" t="s">
        <v>112</v>
      </c>
      <c r="BE197" s="151">
        <f t="shared" si="24"/>
        <v>0</v>
      </c>
      <c r="BF197" s="151">
        <f t="shared" si="25"/>
        <v>0</v>
      </c>
      <c r="BG197" s="151">
        <f t="shared" si="26"/>
        <v>0</v>
      </c>
      <c r="BH197" s="151">
        <f t="shared" si="27"/>
        <v>0</v>
      </c>
      <c r="BI197" s="151">
        <f t="shared" si="28"/>
        <v>0</v>
      </c>
      <c r="BJ197" s="14" t="s">
        <v>119</v>
      </c>
      <c r="BK197" s="151">
        <f t="shared" si="29"/>
        <v>0</v>
      </c>
      <c r="BL197" s="14" t="s">
        <v>118</v>
      </c>
      <c r="BM197" s="150" t="s">
        <v>403</v>
      </c>
    </row>
    <row r="198" spans="1:65" s="2" customFormat="1" ht="14.4" customHeight="1">
      <c r="A198" s="29"/>
      <c r="B198" s="137"/>
      <c r="C198" s="152" t="s">
        <v>404</v>
      </c>
      <c r="D198" s="152" t="s">
        <v>177</v>
      </c>
      <c r="E198" s="153" t="s">
        <v>405</v>
      </c>
      <c r="F198" s="154" t="s">
        <v>406</v>
      </c>
      <c r="G198" s="155" t="s">
        <v>243</v>
      </c>
      <c r="H198" s="156">
        <v>2</v>
      </c>
      <c r="I198" s="157"/>
      <c r="J198" s="158">
        <f t="shared" si="20"/>
        <v>0</v>
      </c>
      <c r="K198" s="159"/>
      <c r="L198" s="160"/>
      <c r="M198" s="161" t="s">
        <v>1</v>
      </c>
      <c r="N198" s="162" t="s">
        <v>41</v>
      </c>
      <c r="O198" s="55"/>
      <c r="P198" s="148">
        <f t="shared" si="21"/>
        <v>0</v>
      </c>
      <c r="Q198" s="148">
        <v>2.35E-2</v>
      </c>
      <c r="R198" s="148">
        <f t="shared" si="22"/>
        <v>4.7E-2</v>
      </c>
      <c r="S198" s="148">
        <v>0</v>
      </c>
      <c r="T198" s="149">
        <f t="shared" si="23"/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50" t="s">
        <v>143</v>
      </c>
      <c r="AT198" s="150" t="s">
        <v>177</v>
      </c>
      <c r="AU198" s="150" t="s">
        <v>119</v>
      </c>
      <c r="AY198" s="14" t="s">
        <v>112</v>
      </c>
      <c r="BE198" s="151">
        <f t="shared" si="24"/>
        <v>0</v>
      </c>
      <c r="BF198" s="151">
        <f t="shared" si="25"/>
        <v>0</v>
      </c>
      <c r="BG198" s="151">
        <f t="shared" si="26"/>
        <v>0</v>
      </c>
      <c r="BH198" s="151">
        <f t="shared" si="27"/>
        <v>0</v>
      </c>
      <c r="BI198" s="151">
        <f t="shared" si="28"/>
        <v>0</v>
      </c>
      <c r="BJ198" s="14" t="s">
        <v>119</v>
      </c>
      <c r="BK198" s="151">
        <f t="shared" si="29"/>
        <v>0</v>
      </c>
      <c r="BL198" s="14" t="s">
        <v>118</v>
      </c>
      <c r="BM198" s="150" t="s">
        <v>407</v>
      </c>
    </row>
    <row r="199" spans="1:65" s="12" customFormat="1" ht="22.75" customHeight="1">
      <c r="B199" s="124"/>
      <c r="D199" s="125" t="s">
        <v>74</v>
      </c>
      <c r="E199" s="135" t="s">
        <v>148</v>
      </c>
      <c r="F199" s="135" t="s">
        <v>408</v>
      </c>
      <c r="I199" s="127"/>
      <c r="J199" s="136">
        <f>BK199</f>
        <v>0</v>
      </c>
      <c r="L199" s="124"/>
      <c r="M199" s="129"/>
      <c r="N199" s="130"/>
      <c r="O199" s="130"/>
      <c r="P199" s="131">
        <f>SUM(P200:P224)</f>
        <v>0</v>
      </c>
      <c r="Q199" s="130"/>
      <c r="R199" s="131">
        <f>SUM(R200:R224)</f>
        <v>88.919246319999999</v>
      </c>
      <c r="S199" s="130"/>
      <c r="T199" s="132">
        <f>SUM(T200:T224)</f>
        <v>0</v>
      </c>
      <c r="AR199" s="125" t="s">
        <v>81</v>
      </c>
      <c r="AT199" s="133" t="s">
        <v>74</v>
      </c>
      <c r="AU199" s="133" t="s">
        <v>81</v>
      </c>
      <c r="AY199" s="125" t="s">
        <v>112</v>
      </c>
      <c r="BK199" s="134">
        <f>SUM(BK200:BK224)</f>
        <v>0</v>
      </c>
    </row>
    <row r="200" spans="1:65" s="2" customFormat="1" ht="24.15" customHeight="1">
      <c r="A200" s="29"/>
      <c r="B200" s="137"/>
      <c r="C200" s="138" t="s">
        <v>409</v>
      </c>
      <c r="D200" s="138" t="s">
        <v>114</v>
      </c>
      <c r="E200" s="139" t="s">
        <v>410</v>
      </c>
      <c r="F200" s="140" t="s">
        <v>411</v>
      </c>
      <c r="G200" s="141" t="s">
        <v>243</v>
      </c>
      <c r="H200" s="142">
        <v>25</v>
      </c>
      <c r="I200" s="143"/>
      <c r="J200" s="144">
        <f t="shared" ref="J200:J224" si="30">ROUND(I200*H200,2)</f>
        <v>0</v>
      </c>
      <c r="K200" s="145"/>
      <c r="L200" s="30"/>
      <c r="M200" s="146" t="s">
        <v>1</v>
      </c>
      <c r="N200" s="147" t="s">
        <v>41</v>
      </c>
      <c r="O200" s="55"/>
      <c r="P200" s="148">
        <f t="shared" ref="P200:P224" si="31">O200*H200</f>
        <v>0</v>
      </c>
      <c r="Q200" s="148">
        <v>0.22133</v>
      </c>
      <c r="R200" s="148">
        <f t="shared" ref="R200:R224" si="32">Q200*H200</f>
        <v>5.5332499999999998</v>
      </c>
      <c r="S200" s="148">
        <v>0</v>
      </c>
      <c r="T200" s="149">
        <f t="shared" ref="T200:T224" si="33">S200*H200</f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50" t="s">
        <v>118</v>
      </c>
      <c r="AT200" s="150" t="s">
        <v>114</v>
      </c>
      <c r="AU200" s="150" t="s">
        <v>119</v>
      </c>
      <c r="AY200" s="14" t="s">
        <v>112</v>
      </c>
      <c r="BE200" s="151">
        <f t="shared" ref="BE200:BE224" si="34">IF(N200="základná",J200,0)</f>
        <v>0</v>
      </c>
      <c r="BF200" s="151">
        <f t="shared" ref="BF200:BF224" si="35">IF(N200="znížená",J200,0)</f>
        <v>0</v>
      </c>
      <c r="BG200" s="151">
        <f t="shared" ref="BG200:BG224" si="36">IF(N200="zákl. prenesená",J200,0)</f>
        <v>0</v>
      </c>
      <c r="BH200" s="151">
        <f t="shared" ref="BH200:BH224" si="37">IF(N200="zníž. prenesená",J200,0)</f>
        <v>0</v>
      </c>
      <c r="BI200" s="151">
        <f t="shared" ref="BI200:BI224" si="38">IF(N200="nulová",J200,0)</f>
        <v>0</v>
      </c>
      <c r="BJ200" s="14" t="s">
        <v>119</v>
      </c>
      <c r="BK200" s="151">
        <f t="shared" ref="BK200:BK224" si="39">ROUND(I200*H200,2)</f>
        <v>0</v>
      </c>
      <c r="BL200" s="14" t="s">
        <v>118</v>
      </c>
      <c r="BM200" s="150" t="s">
        <v>412</v>
      </c>
    </row>
    <row r="201" spans="1:65" s="2" customFormat="1" ht="24.15" customHeight="1">
      <c r="A201" s="29"/>
      <c r="B201" s="137"/>
      <c r="C201" s="138" t="s">
        <v>413</v>
      </c>
      <c r="D201" s="138" t="s">
        <v>114</v>
      </c>
      <c r="E201" s="139" t="s">
        <v>414</v>
      </c>
      <c r="F201" s="140" t="s">
        <v>415</v>
      </c>
      <c r="G201" s="141" t="s">
        <v>243</v>
      </c>
      <c r="H201" s="142">
        <v>17</v>
      </c>
      <c r="I201" s="143"/>
      <c r="J201" s="144">
        <f t="shared" si="30"/>
        <v>0</v>
      </c>
      <c r="K201" s="145"/>
      <c r="L201" s="30"/>
      <c r="M201" s="146" t="s">
        <v>1</v>
      </c>
      <c r="N201" s="147" t="s">
        <v>41</v>
      </c>
      <c r="O201" s="55"/>
      <c r="P201" s="148">
        <f t="shared" si="31"/>
        <v>0</v>
      </c>
      <c r="Q201" s="148">
        <v>0.11958000000000001</v>
      </c>
      <c r="R201" s="148">
        <f t="shared" si="32"/>
        <v>2.0328599999999999</v>
      </c>
      <c r="S201" s="148">
        <v>0</v>
      </c>
      <c r="T201" s="149">
        <f t="shared" si="33"/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50" t="s">
        <v>118</v>
      </c>
      <c r="AT201" s="150" t="s">
        <v>114</v>
      </c>
      <c r="AU201" s="150" t="s">
        <v>119</v>
      </c>
      <c r="AY201" s="14" t="s">
        <v>112</v>
      </c>
      <c r="BE201" s="151">
        <f t="shared" si="34"/>
        <v>0</v>
      </c>
      <c r="BF201" s="151">
        <f t="shared" si="35"/>
        <v>0</v>
      </c>
      <c r="BG201" s="151">
        <f t="shared" si="36"/>
        <v>0</v>
      </c>
      <c r="BH201" s="151">
        <f t="shared" si="37"/>
        <v>0</v>
      </c>
      <c r="BI201" s="151">
        <f t="shared" si="38"/>
        <v>0</v>
      </c>
      <c r="BJ201" s="14" t="s">
        <v>119</v>
      </c>
      <c r="BK201" s="151">
        <f t="shared" si="39"/>
        <v>0</v>
      </c>
      <c r="BL201" s="14" t="s">
        <v>118</v>
      </c>
      <c r="BM201" s="150" t="s">
        <v>416</v>
      </c>
    </row>
    <row r="202" spans="1:65" s="2" customFormat="1" ht="14.4" customHeight="1">
      <c r="A202" s="29"/>
      <c r="B202" s="137"/>
      <c r="C202" s="152" t="s">
        <v>417</v>
      </c>
      <c r="D202" s="152" t="s">
        <v>177</v>
      </c>
      <c r="E202" s="153" t="s">
        <v>418</v>
      </c>
      <c r="F202" s="154" t="s">
        <v>419</v>
      </c>
      <c r="G202" s="155" t="s">
        <v>243</v>
      </c>
      <c r="H202" s="156">
        <v>34</v>
      </c>
      <c r="I202" s="157"/>
      <c r="J202" s="158">
        <f t="shared" si="30"/>
        <v>0</v>
      </c>
      <c r="K202" s="159"/>
      <c r="L202" s="160"/>
      <c r="M202" s="161" t="s">
        <v>1</v>
      </c>
      <c r="N202" s="162" t="s">
        <v>41</v>
      </c>
      <c r="O202" s="55"/>
      <c r="P202" s="148">
        <f t="shared" si="31"/>
        <v>0</v>
      </c>
      <c r="Q202" s="148">
        <v>1.4E-3</v>
      </c>
      <c r="R202" s="148">
        <f t="shared" si="32"/>
        <v>4.7599999999999996E-2</v>
      </c>
      <c r="S202" s="148">
        <v>0</v>
      </c>
      <c r="T202" s="149">
        <f t="shared" si="33"/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50" t="s">
        <v>143</v>
      </c>
      <c r="AT202" s="150" t="s">
        <v>177</v>
      </c>
      <c r="AU202" s="150" t="s">
        <v>119</v>
      </c>
      <c r="AY202" s="14" t="s">
        <v>112</v>
      </c>
      <c r="BE202" s="151">
        <f t="shared" si="34"/>
        <v>0</v>
      </c>
      <c r="BF202" s="151">
        <f t="shared" si="35"/>
        <v>0</v>
      </c>
      <c r="BG202" s="151">
        <f t="shared" si="36"/>
        <v>0</v>
      </c>
      <c r="BH202" s="151">
        <f t="shared" si="37"/>
        <v>0</v>
      </c>
      <c r="BI202" s="151">
        <f t="shared" si="38"/>
        <v>0</v>
      </c>
      <c r="BJ202" s="14" t="s">
        <v>119</v>
      </c>
      <c r="BK202" s="151">
        <f t="shared" si="39"/>
        <v>0</v>
      </c>
      <c r="BL202" s="14" t="s">
        <v>118</v>
      </c>
      <c r="BM202" s="150" t="s">
        <v>420</v>
      </c>
    </row>
    <row r="203" spans="1:65" s="2" customFormat="1" ht="14.4" customHeight="1">
      <c r="A203" s="29"/>
      <c r="B203" s="137"/>
      <c r="C203" s="138" t="s">
        <v>421</v>
      </c>
      <c r="D203" s="138" t="s">
        <v>114</v>
      </c>
      <c r="E203" s="139" t="s">
        <v>422</v>
      </c>
      <c r="F203" s="140" t="s">
        <v>423</v>
      </c>
      <c r="G203" s="141" t="s">
        <v>424</v>
      </c>
      <c r="H203" s="142">
        <v>1</v>
      </c>
      <c r="I203" s="143"/>
      <c r="J203" s="144">
        <f t="shared" si="30"/>
        <v>0</v>
      </c>
      <c r="K203" s="145"/>
      <c r="L203" s="30"/>
      <c r="M203" s="146" t="s">
        <v>1</v>
      </c>
      <c r="N203" s="147" t="s">
        <v>41</v>
      </c>
      <c r="O203" s="55"/>
      <c r="P203" s="148">
        <f t="shared" si="31"/>
        <v>0</v>
      </c>
      <c r="Q203" s="148">
        <v>0</v>
      </c>
      <c r="R203" s="148">
        <f t="shared" si="32"/>
        <v>0</v>
      </c>
      <c r="S203" s="148">
        <v>0</v>
      </c>
      <c r="T203" s="149">
        <f t="shared" si="33"/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50" t="s">
        <v>118</v>
      </c>
      <c r="AT203" s="150" t="s">
        <v>114</v>
      </c>
      <c r="AU203" s="150" t="s">
        <v>119</v>
      </c>
      <c r="AY203" s="14" t="s">
        <v>112</v>
      </c>
      <c r="BE203" s="151">
        <f t="shared" si="34"/>
        <v>0</v>
      </c>
      <c r="BF203" s="151">
        <f t="shared" si="35"/>
        <v>0</v>
      </c>
      <c r="BG203" s="151">
        <f t="shared" si="36"/>
        <v>0</v>
      </c>
      <c r="BH203" s="151">
        <f t="shared" si="37"/>
        <v>0</v>
      </c>
      <c r="BI203" s="151">
        <f t="shared" si="38"/>
        <v>0</v>
      </c>
      <c r="BJ203" s="14" t="s">
        <v>119</v>
      </c>
      <c r="BK203" s="151">
        <f t="shared" si="39"/>
        <v>0</v>
      </c>
      <c r="BL203" s="14" t="s">
        <v>118</v>
      </c>
      <c r="BM203" s="150" t="s">
        <v>425</v>
      </c>
    </row>
    <row r="204" spans="1:65" s="2" customFormat="1" ht="14.4" customHeight="1">
      <c r="A204" s="29"/>
      <c r="B204" s="137"/>
      <c r="C204" s="138" t="s">
        <v>426</v>
      </c>
      <c r="D204" s="138" t="s">
        <v>114</v>
      </c>
      <c r="E204" s="139" t="s">
        <v>427</v>
      </c>
      <c r="F204" s="140" t="s">
        <v>428</v>
      </c>
      <c r="G204" s="141" t="s">
        <v>424</v>
      </c>
      <c r="H204" s="142">
        <v>1</v>
      </c>
      <c r="I204" s="143"/>
      <c r="J204" s="144">
        <f t="shared" si="30"/>
        <v>0</v>
      </c>
      <c r="K204" s="145"/>
      <c r="L204" s="30"/>
      <c r="M204" s="146" t="s">
        <v>1</v>
      </c>
      <c r="N204" s="147" t="s">
        <v>41</v>
      </c>
      <c r="O204" s="55"/>
      <c r="P204" s="148">
        <f t="shared" si="31"/>
        <v>0</v>
      </c>
      <c r="Q204" s="148">
        <v>0</v>
      </c>
      <c r="R204" s="148">
        <f t="shared" si="32"/>
        <v>0</v>
      </c>
      <c r="S204" s="148">
        <v>0</v>
      </c>
      <c r="T204" s="149">
        <f t="shared" si="33"/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50" t="s">
        <v>118</v>
      </c>
      <c r="AT204" s="150" t="s">
        <v>114</v>
      </c>
      <c r="AU204" s="150" t="s">
        <v>119</v>
      </c>
      <c r="AY204" s="14" t="s">
        <v>112</v>
      </c>
      <c r="BE204" s="151">
        <f t="shared" si="34"/>
        <v>0</v>
      </c>
      <c r="BF204" s="151">
        <f t="shared" si="35"/>
        <v>0</v>
      </c>
      <c r="BG204" s="151">
        <f t="shared" si="36"/>
        <v>0</v>
      </c>
      <c r="BH204" s="151">
        <f t="shared" si="37"/>
        <v>0</v>
      </c>
      <c r="BI204" s="151">
        <f t="shared" si="38"/>
        <v>0</v>
      </c>
      <c r="BJ204" s="14" t="s">
        <v>119</v>
      </c>
      <c r="BK204" s="151">
        <f t="shared" si="39"/>
        <v>0</v>
      </c>
      <c r="BL204" s="14" t="s">
        <v>118</v>
      </c>
      <c r="BM204" s="150" t="s">
        <v>429</v>
      </c>
    </row>
    <row r="205" spans="1:65" s="2" customFormat="1" ht="24.15" customHeight="1">
      <c r="A205" s="29"/>
      <c r="B205" s="137"/>
      <c r="C205" s="138" t="s">
        <v>430</v>
      </c>
      <c r="D205" s="138" t="s">
        <v>114</v>
      </c>
      <c r="E205" s="139" t="s">
        <v>431</v>
      </c>
      <c r="F205" s="140" t="s">
        <v>432</v>
      </c>
      <c r="G205" s="141" t="s">
        <v>234</v>
      </c>
      <c r="H205" s="142">
        <v>105</v>
      </c>
      <c r="I205" s="143"/>
      <c r="J205" s="144">
        <f t="shared" si="30"/>
        <v>0</v>
      </c>
      <c r="K205" s="145"/>
      <c r="L205" s="30"/>
      <c r="M205" s="146" t="s">
        <v>1</v>
      </c>
      <c r="N205" s="147" t="s">
        <v>41</v>
      </c>
      <c r="O205" s="55"/>
      <c r="P205" s="148">
        <f t="shared" si="31"/>
        <v>0</v>
      </c>
      <c r="Q205" s="148">
        <v>6.9999999999999994E-5</v>
      </c>
      <c r="R205" s="148">
        <f t="shared" si="32"/>
        <v>7.3499999999999998E-3</v>
      </c>
      <c r="S205" s="148">
        <v>0</v>
      </c>
      <c r="T205" s="149">
        <f t="shared" si="33"/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50" t="s">
        <v>118</v>
      </c>
      <c r="AT205" s="150" t="s">
        <v>114</v>
      </c>
      <c r="AU205" s="150" t="s">
        <v>119</v>
      </c>
      <c r="AY205" s="14" t="s">
        <v>112</v>
      </c>
      <c r="BE205" s="151">
        <f t="shared" si="34"/>
        <v>0</v>
      </c>
      <c r="BF205" s="151">
        <f t="shared" si="35"/>
        <v>0</v>
      </c>
      <c r="BG205" s="151">
        <f t="shared" si="36"/>
        <v>0</v>
      </c>
      <c r="BH205" s="151">
        <f t="shared" si="37"/>
        <v>0</v>
      </c>
      <c r="BI205" s="151">
        <f t="shared" si="38"/>
        <v>0</v>
      </c>
      <c r="BJ205" s="14" t="s">
        <v>119</v>
      </c>
      <c r="BK205" s="151">
        <f t="shared" si="39"/>
        <v>0</v>
      </c>
      <c r="BL205" s="14" t="s">
        <v>118</v>
      </c>
      <c r="BM205" s="150" t="s">
        <v>433</v>
      </c>
    </row>
    <row r="206" spans="1:65" s="2" customFormat="1" ht="24.15" customHeight="1">
      <c r="A206" s="29"/>
      <c r="B206" s="137"/>
      <c r="C206" s="138" t="s">
        <v>434</v>
      </c>
      <c r="D206" s="138" t="s">
        <v>114</v>
      </c>
      <c r="E206" s="139" t="s">
        <v>435</v>
      </c>
      <c r="F206" s="140" t="s">
        <v>436</v>
      </c>
      <c r="G206" s="141" t="s">
        <v>117</v>
      </c>
      <c r="H206" s="142">
        <v>13.125</v>
      </c>
      <c r="I206" s="143"/>
      <c r="J206" s="144">
        <f t="shared" si="30"/>
        <v>0</v>
      </c>
      <c r="K206" s="145"/>
      <c r="L206" s="30"/>
      <c r="M206" s="146" t="s">
        <v>1</v>
      </c>
      <c r="N206" s="147" t="s">
        <v>41</v>
      </c>
      <c r="O206" s="55"/>
      <c r="P206" s="148">
        <f t="shared" si="31"/>
        <v>0</v>
      </c>
      <c r="Q206" s="148">
        <v>3.2000000000000003E-4</v>
      </c>
      <c r="R206" s="148">
        <f t="shared" si="32"/>
        <v>4.2000000000000006E-3</v>
      </c>
      <c r="S206" s="148">
        <v>0</v>
      </c>
      <c r="T206" s="149">
        <f t="shared" si="33"/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50" t="s">
        <v>118</v>
      </c>
      <c r="AT206" s="150" t="s">
        <v>114</v>
      </c>
      <c r="AU206" s="150" t="s">
        <v>119</v>
      </c>
      <c r="AY206" s="14" t="s">
        <v>112</v>
      </c>
      <c r="BE206" s="151">
        <f t="shared" si="34"/>
        <v>0</v>
      </c>
      <c r="BF206" s="151">
        <f t="shared" si="35"/>
        <v>0</v>
      </c>
      <c r="BG206" s="151">
        <f t="shared" si="36"/>
        <v>0</v>
      </c>
      <c r="BH206" s="151">
        <f t="shared" si="37"/>
        <v>0</v>
      </c>
      <c r="BI206" s="151">
        <f t="shared" si="38"/>
        <v>0</v>
      </c>
      <c r="BJ206" s="14" t="s">
        <v>119</v>
      </c>
      <c r="BK206" s="151">
        <f t="shared" si="39"/>
        <v>0</v>
      </c>
      <c r="BL206" s="14" t="s">
        <v>118</v>
      </c>
      <c r="BM206" s="150" t="s">
        <v>437</v>
      </c>
    </row>
    <row r="207" spans="1:65" s="2" customFormat="1" ht="37.75" customHeight="1">
      <c r="A207" s="29"/>
      <c r="B207" s="137"/>
      <c r="C207" s="138" t="s">
        <v>438</v>
      </c>
      <c r="D207" s="138" t="s">
        <v>114</v>
      </c>
      <c r="E207" s="139" t="s">
        <v>439</v>
      </c>
      <c r="F207" s="140" t="s">
        <v>440</v>
      </c>
      <c r="G207" s="141" t="s">
        <v>117</v>
      </c>
      <c r="H207" s="142">
        <v>26.7</v>
      </c>
      <c r="I207" s="143"/>
      <c r="J207" s="144">
        <f t="shared" si="30"/>
        <v>0</v>
      </c>
      <c r="K207" s="145"/>
      <c r="L207" s="30"/>
      <c r="M207" s="146" t="s">
        <v>1</v>
      </c>
      <c r="N207" s="147" t="s">
        <v>41</v>
      </c>
      <c r="O207" s="55"/>
      <c r="P207" s="148">
        <f t="shared" si="31"/>
        <v>0</v>
      </c>
      <c r="Q207" s="148">
        <v>5.9999999999999995E-4</v>
      </c>
      <c r="R207" s="148">
        <f t="shared" si="32"/>
        <v>1.602E-2</v>
      </c>
      <c r="S207" s="148">
        <v>0</v>
      </c>
      <c r="T207" s="149">
        <f t="shared" si="33"/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50" t="s">
        <v>118</v>
      </c>
      <c r="AT207" s="150" t="s">
        <v>114</v>
      </c>
      <c r="AU207" s="150" t="s">
        <v>119</v>
      </c>
      <c r="AY207" s="14" t="s">
        <v>112</v>
      </c>
      <c r="BE207" s="151">
        <f t="shared" si="34"/>
        <v>0</v>
      </c>
      <c r="BF207" s="151">
        <f t="shared" si="35"/>
        <v>0</v>
      </c>
      <c r="BG207" s="151">
        <f t="shared" si="36"/>
        <v>0</v>
      </c>
      <c r="BH207" s="151">
        <f t="shared" si="37"/>
        <v>0</v>
      </c>
      <c r="BI207" s="151">
        <f t="shared" si="38"/>
        <v>0</v>
      </c>
      <c r="BJ207" s="14" t="s">
        <v>119</v>
      </c>
      <c r="BK207" s="151">
        <f t="shared" si="39"/>
        <v>0</v>
      </c>
      <c r="BL207" s="14" t="s">
        <v>118</v>
      </c>
      <c r="BM207" s="150" t="s">
        <v>441</v>
      </c>
    </row>
    <row r="208" spans="1:65" s="2" customFormat="1" ht="24.15" customHeight="1">
      <c r="A208" s="29"/>
      <c r="B208" s="137"/>
      <c r="C208" s="138" t="s">
        <v>442</v>
      </c>
      <c r="D208" s="138" t="s">
        <v>114</v>
      </c>
      <c r="E208" s="139" t="s">
        <v>443</v>
      </c>
      <c r="F208" s="140" t="s">
        <v>444</v>
      </c>
      <c r="G208" s="141" t="s">
        <v>117</v>
      </c>
      <c r="H208" s="142">
        <v>26.7</v>
      </c>
      <c r="I208" s="143"/>
      <c r="J208" s="144">
        <f t="shared" si="30"/>
        <v>0</v>
      </c>
      <c r="K208" s="145"/>
      <c r="L208" s="30"/>
      <c r="M208" s="146" t="s">
        <v>1</v>
      </c>
      <c r="N208" s="147" t="s">
        <v>41</v>
      </c>
      <c r="O208" s="55"/>
      <c r="P208" s="148">
        <f t="shared" si="31"/>
        <v>0</v>
      </c>
      <c r="Q208" s="148">
        <v>3.2000000000000003E-4</v>
      </c>
      <c r="R208" s="148">
        <f t="shared" si="32"/>
        <v>8.5440000000000012E-3</v>
      </c>
      <c r="S208" s="148">
        <v>0</v>
      </c>
      <c r="T208" s="149">
        <f t="shared" si="33"/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50" t="s">
        <v>118</v>
      </c>
      <c r="AT208" s="150" t="s">
        <v>114</v>
      </c>
      <c r="AU208" s="150" t="s">
        <v>119</v>
      </c>
      <c r="AY208" s="14" t="s">
        <v>112</v>
      </c>
      <c r="BE208" s="151">
        <f t="shared" si="34"/>
        <v>0</v>
      </c>
      <c r="BF208" s="151">
        <f t="shared" si="35"/>
        <v>0</v>
      </c>
      <c r="BG208" s="151">
        <f t="shared" si="36"/>
        <v>0</v>
      </c>
      <c r="BH208" s="151">
        <f t="shared" si="37"/>
        <v>0</v>
      </c>
      <c r="BI208" s="151">
        <f t="shared" si="38"/>
        <v>0</v>
      </c>
      <c r="BJ208" s="14" t="s">
        <v>119</v>
      </c>
      <c r="BK208" s="151">
        <f t="shared" si="39"/>
        <v>0</v>
      </c>
      <c r="BL208" s="14" t="s">
        <v>118</v>
      </c>
      <c r="BM208" s="150" t="s">
        <v>445</v>
      </c>
    </row>
    <row r="209" spans="1:65" s="2" customFormat="1" ht="24.15" customHeight="1">
      <c r="A209" s="29"/>
      <c r="B209" s="137"/>
      <c r="C209" s="138" t="s">
        <v>446</v>
      </c>
      <c r="D209" s="138" t="s">
        <v>114</v>
      </c>
      <c r="E209" s="139" t="s">
        <v>447</v>
      </c>
      <c r="F209" s="140" t="s">
        <v>448</v>
      </c>
      <c r="G209" s="141" t="s">
        <v>234</v>
      </c>
      <c r="H209" s="142">
        <v>195</v>
      </c>
      <c r="I209" s="143"/>
      <c r="J209" s="144">
        <f t="shared" si="30"/>
        <v>0</v>
      </c>
      <c r="K209" s="145"/>
      <c r="L209" s="30"/>
      <c r="M209" s="146" t="s">
        <v>1</v>
      </c>
      <c r="N209" s="147" t="s">
        <v>41</v>
      </c>
      <c r="O209" s="55"/>
      <c r="P209" s="148">
        <f t="shared" si="31"/>
        <v>0</v>
      </c>
      <c r="Q209" s="148">
        <v>0.15223</v>
      </c>
      <c r="R209" s="148">
        <f t="shared" si="32"/>
        <v>29.684850000000001</v>
      </c>
      <c r="S209" s="148">
        <v>0</v>
      </c>
      <c r="T209" s="149">
        <f t="shared" si="33"/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50" t="s">
        <v>118</v>
      </c>
      <c r="AT209" s="150" t="s">
        <v>114</v>
      </c>
      <c r="AU209" s="150" t="s">
        <v>119</v>
      </c>
      <c r="AY209" s="14" t="s">
        <v>112</v>
      </c>
      <c r="BE209" s="151">
        <f t="shared" si="34"/>
        <v>0</v>
      </c>
      <c r="BF209" s="151">
        <f t="shared" si="35"/>
        <v>0</v>
      </c>
      <c r="BG209" s="151">
        <f t="shared" si="36"/>
        <v>0</v>
      </c>
      <c r="BH209" s="151">
        <f t="shared" si="37"/>
        <v>0</v>
      </c>
      <c r="BI209" s="151">
        <f t="shared" si="38"/>
        <v>0</v>
      </c>
      <c r="BJ209" s="14" t="s">
        <v>119</v>
      </c>
      <c r="BK209" s="151">
        <f t="shared" si="39"/>
        <v>0</v>
      </c>
      <c r="BL209" s="14" t="s">
        <v>118</v>
      </c>
      <c r="BM209" s="150" t="s">
        <v>449</v>
      </c>
    </row>
    <row r="210" spans="1:65" s="2" customFormat="1" ht="14.4" customHeight="1">
      <c r="A210" s="29"/>
      <c r="B210" s="137"/>
      <c r="C210" s="152" t="s">
        <v>450</v>
      </c>
      <c r="D210" s="152" t="s">
        <v>177</v>
      </c>
      <c r="E210" s="153" t="s">
        <v>451</v>
      </c>
      <c r="F210" s="154" t="s">
        <v>452</v>
      </c>
      <c r="G210" s="155" t="s">
        <v>243</v>
      </c>
      <c r="H210" s="156">
        <v>186.85</v>
      </c>
      <c r="I210" s="157"/>
      <c r="J210" s="158">
        <f t="shared" si="30"/>
        <v>0</v>
      </c>
      <c r="K210" s="159"/>
      <c r="L210" s="160"/>
      <c r="M210" s="161" t="s">
        <v>1</v>
      </c>
      <c r="N210" s="162" t="s">
        <v>41</v>
      </c>
      <c r="O210" s="55"/>
      <c r="P210" s="148">
        <f t="shared" si="31"/>
        <v>0</v>
      </c>
      <c r="Q210" s="148">
        <v>8.5000000000000006E-2</v>
      </c>
      <c r="R210" s="148">
        <f t="shared" si="32"/>
        <v>15.882250000000001</v>
      </c>
      <c r="S210" s="148">
        <v>0</v>
      </c>
      <c r="T210" s="149">
        <f t="shared" si="33"/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50" t="s">
        <v>143</v>
      </c>
      <c r="AT210" s="150" t="s">
        <v>177</v>
      </c>
      <c r="AU210" s="150" t="s">
        <v>119</v>
      </c>
      <c r="AY210" s="14" t="s">
        <v>112</v>
      </c>
      <c r="BE210" s="151">
        <f t="shared" si="34"/>
        <v>0</v>
      </c>
      <c r="BF210" s="151">
        <f t="shared" si="35"/>
        <v>0</v>
      </c>
      <c r="BG210" s="151">
        <f t="shared" si="36"/>
        <v>0</v>
      </c>
      <c r="BH210" s="151">
        <f t="shared" si="37"/>
        <v>0</v>
      </c>
      <c r="BI210" s="151">
        <f t="shared" si="38"/>
        <v>0</v>
      </c>
      <c r="BJ210" s="14" t="s">
        <v>119</v>
      </c>
      <c r="BK210" s="151">
        <f t="shared" si="39"/>
        <v>0</v>
      </c>
      <c r="BL210" s="14" t="s">
        <v>118</v>
      </c>
      <c r="BM210" s="150" t="s">
        <v>453</v>
      </c>
    </row>
    <row r="211" spans="1:65" s="2" customFormat="1" ht="14.4" customHeight="1">
      <c r="A211" s="29"/>
      <c r="B211" s="137"/>
      <c r="C211" s="152" t="s">
        <v>454</v>
      </c>
      <c r="D211" s="152" t="s">
        <v>177</v>
      </c>
      <c r="E211" s="153" t="s">
        <v>455</v>
      </c>
      <c r="F211" s="154" t="s">
        <v>456</v>
      </c>
      <c r="G211" s="155" t="s">
        <v>243</v>
      </c>
      <c r="H211" s="156">
        <v>10.1</v>
      </c>
      <c r="I211" s="157"/>
      <c r="J211" s="158">
        <f t="shared" si="30"/>
        <v>0</v>
      </c>
      <c r="K211" s="159"/>
      <c r="L211" s="160"/>
      <c r="M211" s="161" t="s">
        <v>1</v>
      </c>
      <c r="N211" s="162" t="s">
        <v>41</v>
      </c>
      <c r="O211" s="55"/>
      <c r="P211" s="148">
        <f t="shared" si="31"/>
        <v>0</v>
      </c>
      <c r="Q211" s="148">
        <v>8.5000000000000006E-2</v>
      </c>
      <c r="R211" s="148">
        <f t="shared" si="32"/>
        <v>0.85850000000000004</v>
      </c>
      <c r="S211" s="148">
        <v>0</v>
      </c>
      <c r="T211" s="149">
        <f t="shared" si="33"/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50" t="s">
        <v>143</v>
      </c>
      <c r="AT211" s="150" t="s">
        <v>177</v>
      </c>
      <c r="AU211" s="150" t="s">
        <v>119</v>
      </c>
      <c r="AY211" s="14" t="s">
        <v>112</v>
      </c>
      <c r="BE211" s="151">
        <f t="shared" si="34"/>
        <v>0</v>
      </c>
      <c r="BF211" s="151">
        <f t="shared" si="35"/>
        <v>0</v>
      </c>
      <c r="BG211" s="151">
        <f t="shared" si="36"/>
        <v>0</v>
      </c>
      <c r="BH211" s="151">
        <f t="shared" si="37"/>
        <v>0</v>
      </c>
      <c r="BI211" s="151">
        <f t="shared" si="38"/>
        <v>0</v>
      </c>
      <c r="BJ211" s="14" t="s">
        <v>119</v>
      </c>
      <c r="BK211" s="151">
        <f t="shared" si="39"/>
        <v>0</v>
      </c>
      <c r="BL211" s="14" t="s">
        <v>118</v>
      </c>
      <c r="BM211" s="150" t="s">
        <v>457</v>
      </c>
    </row>
    <row r="212" spans="1:65" s="2" customFormat="1" ht="37.75" customHeight="1">
      <c r="A212" s="29"/>
      <c r="B212" s="137"/>
      <c r="C212" s="138" t="s">
        <v>458</v>
      </c>
      <c r="D212" s="138" t="s">
        <v>114</v>
      </c>
      <c r="E212" s="139" t="s">
        <v>459</v>
      </c>
      <c r="F212" s="140" t="s">
        <v>460</v>
      </c>
      <c r="G212" s="141" t="s">
        <v>234</v>
      </c>
      <c r="H212" s="142">
        <v>62</v>
      </c>
      <c r="I212" s="143"/>
      <c r="J212" s="144">
        <f t="shared" si="30"/>
        <v>0</v>
      </c>
      <c r="K212" s="145"/>
      <c r="L212" s="30"/>
      <c r="M212" s="146" t="s">
        <v>1</v>
      </c>
      <c r="N212" s="147" t="s">
        <v>41</v>
      </c>
      <c r="O212" s="55"/>
      <c r="P212" s="148">
        <f t="shared" si="31"/>
        <v>0</v>
      </c>
      <c r="Q212" s="148">
        <v>9.7930000000000003E-2</v>
      </c>
      <c r="R212" s="148">
        <f t="shared" si="32"/>
        <v>6.0716600000000005</v>
      </c>
      <c r="S212" s="148">
        <v>0</v>
      </c>
      <c r="T212" s="149">
        <f t="shared" si="33"/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50" t="s">
        <v>118</v>
      </c>
      <c r="AT212" s="150" t="s">
        <v>114</v>
      </c>
      <c r="AU212" s="150" t="s">
        <v>119</v>
      </c>
      <c r="AY212" s="14" t="s">
        <v>112</v>
      </c>
      <c r="BE212" s="151">
        <f t="shared" si="34"/>
        <v>0</v>
      </c>
      <c r="BF212" s="151">
        <f t="shared" si="35"/>
        <v>0</v>
      </c>
      <c r="BG212" s="151">
        <f t="shared" si="36"/>
        <v>0</v>
      </c>
      <c r="BH212" s="151">
        <f t="shared" si="37"/>
        <v>0</v>
      </c>
      <c r="BI212" s="151">
        <f t="shared" si="38"/>
        <v>0</v>
      </c>
      <c r="BJ212" s="14" t="s">
        <v>119</v>
      </c>
      <c r="BK212" s="151">
        <f t="shared" si="39"/>
        <v>0</v>
      </c>
      <c r="BL212" s="14" t="s">
        <v>118</v>
      </c>
      <c r="BM212" s="150" t="s">
        <v>461</v>
      </c>
    </row>
    <row r="213" spans="1:65" s="2" customFormat="1" ht="14.4" customHeight="1">
      <c r="A213" s="29"/>
      <c r="B213" s="137"/>
      <c r="C213" s="152" t="s">
        <v>462</v>
      </c>
      <c r="D213" s="152" t="s">
        <v>177</v>
      </c>
      <c r="E213" s="153" t="s">
        <v>463</v>
      </c>
      <c r="F213" s="154" t="s">
        <v>464</v>
      </c>
      <c r="G213" s="155" t="s">
        <v>243</v>
      </c>
      <c r="H213" s="156">
        <v>62.62</v>
      </c>
      <c r="I213" s="157"/>
      <c r="J213" s="158">
        <f t="shared" si="30"/>
        <v>0</v>
      </c>
      <c r="K213" s="159"/>
      <c r="L213" s="160"/>
      <c r="M213" s="161" t="s">
        <v>1</v>
      </c>
      <c r="N213" s="162" t="s">
        <v>41</v>
      </c>
      <c r="O213" s="55"/>
      <c r="P213" s="148">
        <f t="shared" si="31"/>
        <v>0</v>
      </c>
      <c r="Q213" s="148">
        <v>2.3E-2</v>
      </c>
      <c r="R213" s="148">
        <f t="shared" si="32"/>
        <v>1.4402599999999999</v>
      </c>
      <c r="S213" s="148">
        <v>0</v>
      </c>
      <c r="T213" s="149">
        <f t="shared" si="33"/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50" t="s">
        <v>143</v>
      </c>
      <c r="AT213" s="150" t="s">
        <v>177</v>
      </c>
      <c r="AU213" s="150" t="s">
        <v>119</v>
      </c>
      <c r="AY213" s="14" t="s">
        <v>112</v>
      </c>
      <c r="BE213" s="151">
        <f t="shared" si="34"/>
        <v>0</v>
      </c>
      <c r="BF213" s="151">
        <f t="shared" si="35"/>
        <v>0</v>
      </c>
      <c r="BG213" s="151">
        <f t="shared" si="36"/>
        <v>0</v>
      </c>
      <c r="BH213" s="151">
        <f t="shared" si="37"/>
        <v>0</v>
      </c>
      <c r="BI213" s="151">
        <f t="shared" si="38"/>
        <v>0</v>
      </c>
      <c r="BJ213" s="14" t="s">
        <v>119</v>
      </c>
      <c r="BK213" s="151">
        <f t="shared" si="39"/>
        <v>0</v>
      </c>
      <c r="BL213" s="14" t="s">
        <v>118</v>
      </c>
      <c r="BM213" s="150" t="s">
        <v>465</v>
      </c>
    </row>
    <row r="214" spans="1:65" s="2" customFormat="1" ht="24.15" customHeight="1">
      <c r="A214" s="29"/>
      <c r="B214" s="137"/>
      <c r="C214" s="138" t="s">
        <v>466</v>
      </c>
      <c r="D214" s="138" t="s">
        <v>114</v>
      </c>
      <c r="E214" s="139" t="s">
        <v>467</v>
      </c>
      <c r="F214" s="140" t="s">
        <v>468</v>
      </c>
      <c r="G214" s="141" t="s">
        <v>243</v>
      </c>
      <c r="H214" s="142">
        <v>1</v>
      </c>
      <c r="I214" s="143"/>
      <c r="J214" s="144">
        <f t="shared" si="30"/>
        <v>0</v>
      </c>
      <c r="K214" s="145"/>
      <c r="L214" s="30"/>
      <c r="M214" s="146" t="s">
        <v>1</v>
      </c>
      <c r="N214" s="147" t="s">
        <v>41</v>
      </c>
      <c r="O214" s="55"/>
      <c r="P214" s="148">
        <f t="shared" si="31"/>
        <v>0</v>
      </c>
      <c r="Q214" s="148">
        <v>5.9630599999999996</v>
      </c>
      <c r="R214" s="148">
        <f t="shared" si="32"/>
        <v>5.9630599999999996</v>
      </c>
      <c r="S214" s="148">
        <v>0</v>
      </c>
      <c r="T214" s="149">
        <f t="shared" si="33"/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50" t="s">
        <v>118</v>
      </c>
      <c r="AT214" s="150" t="s">
        <v>114</v>
      </c>
      <c r="AU214" s="150" t="s">
        <v>119</v>
      </c>
      <c r="AY214" s="14" t="s">
        <v>112</v>
      </c>
      <c r="BE214" s="151">
        <f t="shared" si="34"/>
        <v>0</v>
      </c>
      <c r="BF214" s="151">
        <f t="shared" si="35"/>
        <v>0</v>
      </c>
      <c r="BG214" s="151">
        <f t="shared" si="36"/>
        <v>0</v>
      </c>
      <c r="BH214" s="151">
        <f t="shared" si="37"/>
        <v>0</v>
      </c>
      <c r="BI214" s="151">
        <f t="shared" si="38"/>
        <v>0</v>
      </c>
      <c r="BJ214" s="14" t="s">
        <v>119</v>
      </c>
      <c r="BK214" s="151">
        <f t="shared" si="39"/>
        <v>0</v>
      </c>
      <c r="BL214" s="14" t="s">
        <v>118</v>
      </c>
      <c r="BM214" s="150" t="s">
        <v>469</v>
      </c>
    </row>
    <row r="215" spans="1:65" s="2" customFormat="1" ht="14.4" customHeight="1">
      <c r="A215" s="29"/>
      <c r="B215" s="137"/>
      <c r="C215" s="138" t="s">
        <v>470</v>
      </c>
      <c r="D215" s="138" t="s">
        <v>114</v>
      </c>
      <c r="E215" s="139" t="s">
        <v>471</v>
      </c>
      <c r="F215" s="140" t="s">
        <v>472</v>
      </c>
      <c r="G215" s="141" t="s">
        <v>234</v>
      </c>
      <c r="H215" s="142">
        <v>15</v>
      </c>
      <c r="I215" s="143"/>
      <c r="J215" s="144">
        <f t="shared" si="30"/>
        <v>0</v>
      </c>
      <c r="K215" s="145"/>
      <c r="L215" s="30"/>
      <c r="M215" s="146" t="s">
        <v>1</v>
      </c>
      <c r="N215" s="147" t="s">
        <v>41</v>
      </c>
      <c r="O215" s="55"/>
      <c r="P215" s="148">
        <f t="shared" si="31"/>
        <v>0</v>
      </c>
      <c r="Q215" s="148">
        <v>0.62348999999999999</v>
      </c>
      <c r="R215" s="148">
        <f t="shared" si="32"/>
        <v>9.3523499999999995</v>
      </c>
      <c r="S215" s="148">
        <v>0</v>
      </c>
      <c r="T215" s="149">
        <f t="shared" si="33"/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150" t="s">
        <v>118</v>
      </c>
      <c r="AT215" s="150" t="s">
        <v>114</v>
      </c>
      <c r="AU215" s="150" t="s">
        <v>119</v>
      </c>
      <c r="AY215" s="14" t="s">
        <v>112</v>
      </c>
      <c r="BE215" s="151">
        <f t="shared" si="34"/>
        <v>0</v>
      </c>
      <c r="BF215" s="151">
        <f t="shared" si="35"/>
        <v>0</v>
      </c>
      <c r="BG215" s="151">
        <f t="shared" si="36"/>
        <v>0</v>
      </c>
      <c r="BH215" s="151">
        <f t="shared" si="37"/>
        <v>0</v>
      </c>
      <c r="BI215" s="151">
        <f t="shared" si="38"/>
        <v>0</v>
      </c>
      <c r="BJ215" s="14" t="s">
        <v>119</v>
      </c>
      <c r="BK215" s="151">
        <f t="shared" si="39"/>
        <v>0</v>
      </c>
      <c r="BL215" s="14" t="s">
        <v>118</v>
      </c>
      <c r="BM215" s="150" t="s">
        <v>473</v>
      </c>
    </row>
    <row r="216" spans="1:65" s="2" customFormat="1" ht="24.15" customHeight="1">
      <c r="A216" s="29"/>
      <c r="B216" s="137"/>
      <c r="C216" s="152" t="s">
        <v>474</v>
      </c>
      <c r="D216" s="152" t="s">
        <v>177</v>
      </c>
      <c r="E216" s="153" t="s">
        <v>475</v>
      </c>
      <c r="F216" s="154" t="s">
        <v>476</v>
      </c>
      <c r="G216" s="155" t="s">
        <v>243</v>
      </c>
      <c r="H216" s="156">
        <v>6.06</v>
      </c>
      <c r="I216" s="157"/>
      <c r="J216" s="158">
        <f t="shared" si="30"/>
        <v>0</v>
      </c>
      <c r="K216" s="159"/>
      <c r="L216" s="160"/>
      <c r="M216" s="161" t="s">
        <v>1</v>
      </c>
      <c r="N216" s="162" t="s">
        <v>41</v>
      </c>
      <c r="O216" s="55"/>
      <c r="P216" s="148">
        <f t="shared" si="31"/>
        <v>0</v>
      </c>
      <c r="Q216" s="148">
        <v>0.77</v>
      </c>
      <c r="R216" s="148">
        <f t="shared" si="32"/>
        <v>4.6661999999999999</v>
      </c>
      <c r="S216" s="148">
        <v>0</v>
      </c>
      <c r="T216" s="149">
        <f t="shared" si="33"/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150" t="s">
        <v>143</v>
      </c>
      <c r="AT216" s="150" t="s">
        <v>177</v>
      </c>
      <c r="AU216" s="150" t="s">
        <v>119</v>
      </c>
      <c r="AY216" s="14" t="s">
        <v>112</v>
      </c>
      <c r="BE216" s="151">
        <f t="shared" si="34"/>
        <v>0</v>
      </c>
      <c r="BF216" s="151">
        <f t="shared" si="35"/>
        <v>0</v>
      </c>
      <c r="BG216" s="151">
        <f t="shared" si="36"/>
        <v>0</v>
      </c>
      <c r="BH216" s="151">
        <f t="shared" si="37"/>
        <v>0</v>
      </c>
      <c r="BI216" s="151">
        <f t="shared" si="38"/>
        <v>0</v>
      </c>
      <c r="BJ216" s="14" t="s">
        <v>119</v>
      </c>
      <c r="BK216" s="151">
        <f t="shared" si="39"/>
        <v>0</v>
      </c>
      <c r="BL216" s="14" t="s">
        <v>118</v>
      </c>
      <c r="BM216" s="150" t="s">
        <v>477</v>
      </c>
    </row>
    <row r="217" spans="1:65" s="2" customFormat="1" ht="24.15" customHeight="1">
      <c r="A217" s="29"/>
      <c r="B217" s="137"/>
      <c r="C217" s="138" t="s">
        <v>478</v>
      </c>
      <c r="D217" s="138" t="s">
        <v>114</v>
      </c>
      <c r="E217" s="139" t="s">
        <v>479</v>
      </c>
      <c r="F217" s="140" t="s">
        <v>480</v>
      </c>
      <c r="G217" s="141" t="s">
        <v>146</v>
      </c>
      <c r="H217" s="142">
        <v>2.8260000000000001</v>
      </c>
      <c r="I217" s="143"/>
      <c r="J217" s="144">
        <f t="shared" si="30"/>
        <v>0</v>
      </c>
      <c r="K217" s="145"/>
      <c r="L217" s="30"/>
      <c r="M217" s="146" t="s">
        <v>1</v>
      </c>
      <c r="N217" s="147" t="s">
        <v>41</v>
      </c>
      <c r="O217" s="55"/>
      <c r="P217" s="148">
        <f t="shared" si="31"/>
        <v>0</v>
      </c>
      <c r="Q217" s="148">
        <v>2.4258199999999999</v>
      </c>
      <c r="R217" s="148">
        <f t="shared" si="32"/>
        <v>6.85536732</v>
      </c>
      <c r="S217" s="148">
        <v>0</v>
      </c>
      <c r="T217" s="149">
        <f t="shared" si="33"/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50" t="s">
        <v>118</v>
      </c>
      <c r="AT217" s="150" t="s">
        <v>114</v>
      </c>
      <c r="AU217" s="150" t="s">
        <v>119</v>
      </c>
      <c r="AY217" s="14" t="s">
        <v>112</v>
      </c>
      <c r="BE217" s="151">
        <f t="shared" si="34"/>
        <v>0</v>
      </c>
      <c r="BF217" s="151">
        <f t="shared" si="35"/>
        <v>0</v>
      </c>
      <c r="BG217" s="151">
        <f t="shared" si="36"/>
        <v>0</v>
      </c>
      <c r="BH217" s="151">
        <f t="shared" si="37"/>
        <v>0</v>
      </c>
      <c r="BI217" s="151">
        <f t="shared" si="38"/>
        <v>0</v>
      </c>
      <c r="BJ217" s="14" t="s">
        <v>119</v>
      </c>
      <c r="BK217" s="151">
        <f t="shared" si="39"/>
        <v>0</v>
      </c>
      <c r="BL217" s="14" t="s">
        <v>118</v>
      </c>
      <c r="BM217" s="150" t="s">
        <v>481</v>
      </c>
    </row>
    <row r="218" spans="1:65" s="2" customFormat="1" ht="37.75" customHeight="1">
      <c r="A218" s="29"/>
      <c r="B218" s="137"/>
      <c r="C218" s="138" t="s">
        <v>482</v>
      </c>
      <c r="D218" s="138" t="s">
        <v>114</v>
      </c>
      <c r="E218" s="139" t="s">
        <v>483</v>
      </c>
      <c r="F218" s="140" t="s">
        <v>484</v>
      </c>
      <c r="G218" s="141" t="s">
        <v>117</v>
      </c>
      <c r="H218" s="142">
        <v>35</v>
      </c>
      <c r="I218" s="143"/>
      <c r="J218" s="144">
        <f t="shared" si="30"/>
        <v>0</v>
      </c>
      <c r="K218" s="145"/>
      <c r="L218" s="30"/>
      <c r="M218" s="146" t="s">
        <v>1</v>
      </c>
      <c r="N218" s="147" t="s">
        <v>41</v>
      </c>
      <c r="O218" s="55"/>
      <c r="P218" s="148">
        <f t="shared" si="31"/>
        <v>0</v>
      </c>
      <c r="Q218" s="148">
        <v>1.35E-2</v>
      </c>
      <c r="R218" s="148">
        <f t="shared" si="32"/>
        <v>0.47249999999999998</v>
      </c>
      <c r="S218" s="148">
        <v>0</v>
      </c>
      <c r="T218" s="149">
        <f t="shared" si="33"/>
        <v>0</v>
      </c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R218" s="150" t="s">
        <v>118</v>
      </c>
      <c r="AT218" s="150" t="s">
        <v>114</v>
      </c>
      <c r="AU218" s="150" t="s">
        <v>119</v>
      </c>
      <c r="AY218" s="14" t="s">
        <v>112</v>
      </c>
      <c r="BE218" s="151">
        <f t="shared" si="34"/>
        <v>0</v>
      </c>
      <c r="BF218" s="151">
        <f t="shared" si="35"/>
        <v>0</v>
      </c>
      <c r="BG218" s="151">
        <f t="shared" si="36"/>
        <v>0</v>
      </c>
      <c r="BH218" s="151">
        <f t="shared" si="37"/>
        <v>0</v>
      </c>
      <c r="BI218" s="151">
        <f t="shared" si="38"/>
        <v>0</v>
      </c>
      <c r="BJ218" s="14" t="s">
        <v>119</v>
      </c>
      <c r="BK218" s="151">
        <f t="shared" si="39"/>
        <v>0</v>
      </c>
      <c r="BL218" s="14" t="s">
        <v>118</v>
      </c>
      <c r="BM218" s="150" t="s">
        <v>485</v>
      </c>
    </row>
    <row r="219" spans="1:65" s="2" customFormat="1" ht="24.15" customHeight="1">
      <c r="A219" s="29"/>
      <c r="B219" s="137"/>
      <c r="C219" s="152" t="s">
        <v>486</v>
      </c>
      <c r="D219" s="152" t="s">
        <v>177</v>
      </c>
      <c r="E219" s="153" t="s">
        <v>487</v>
      </c>
      <c r="F219" s="154" t="s">
        <v>488</v>
      </c>
      <c r="G219" s="155" t="s">
        <v>117</v>
      </c>
      <c r="H219" s="156">
        <v>44.85</v>
      </c>
      <c r="I219" s="157"/>
      <c r="J219" s="158">
        <f t="shared" si="30"/>
        <v>0</v>
      </c>
      <c r="K219" s="159"/>
      <c r="L219" s="160"/>
      <c r="M219" s="161" t="s">
        <v>1</v>
      </c>
      <c r="N219" s="162" t="s">
        <v>41</v>
      </c>
      <c r="O219" s="55"/>
      <c r="P219" s="148">
        <f t="shared" si="31"/>
        <v>0</v>
      </c>
      <c r="Q219" s="148">
        <v>5.0000000000000001E-4</v>
      </c>
      <c r="R219" s="148">
        <f t="shared" si="32"/>
        <v>2.2425E-2</v>
      </c>
      <c r="S219" s="148">
        <v>0</v>
      </c>
      <c r="T219" s="149">
        <f t="shared" si="33"/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150" t="s">
        <v>143</v>
      </c>
      <c r="AT219" s="150" t="s">
        <v>177</v>
      </c>
      <c r="AU219" s="150" t="s">
        <v>119</v>
      </c>
      <c r="AY219" s="14" t="s">
        <v>112</v>
      </c>
      <c r="BE219" s="151">
        <f t="shared" si="34"/>
        <v>0</v>
      </c>
      <c r="BF219" s="151">
        <f t="shared" si="35"/>
        <v>0</v>
      </c>
      <c r="BG219" s="151">
        <f t="shared" si="36"/>
        <v>0</v>
      </c>
      <c r="BH219" s="151">
        <f t="shared" si="37"/>
        <v>0</v>
      </c>
      <c r="BI219" s="151">
        <f t="shared" si="38"/>
        <v>0</v>
      </c>
      <c r="BJ219" s="14" t="s">
        <v>119</v>
      </c>
      <c r="BK219" s="151">
        <f t="shared" si="39"/>
        <v>0</v>
      </c>
      <c r="BL219" s="14" t="s">
        <v>118</v>
      </c>
      <c r="BM219" s="150" t="s">
        <v>489</v>
      </c>
    </row>
    <row r="220" spans="1:65" s="2" customFormat="1" ht="24.15" customHeight="1">
      <c r="A220" s="29"/>
      <c r="B220" s="137"/>
      <c r="C220" s="138" t="s">
        <v>490</v>
      </c>
      <c r="D220" s="138" t="s">
        <v>114</v>
      </c>
      <c r="E220" s="139" t="s">
        <v>491</v>
      </c>
      <c r="F220" s="140" t="s">
        <v>492</v>
      </c>
      <c r="G220" s="141" t="s">
        <v>180</v>
      </c>
      <c r="H220" s="142">
        <v>358.32499999999999</v>
      </c>
      <c r="I220" s="143"/>
      <c r="J220" s="144">
        <f t="shared" si="30"/>
        <v>0</v>
      </c>
      <c r="K220" s="145"/>
      <c r="L220" s="30"/>
      <c r="M220" s="146" t="s">
        <v>1</v>
      </c>
      <c r="N220" s="147" t="s">
        <v>41</v>
      </c>
      <c r="O220" s="55"/>
      <c r="P220" s="148">
        <f t="shared" si="31"/>
        <v>0</v>
      </c>
      <c r="Q220" s="148">
        <v>0</v>
      </c>
      <c r="R220" s="148">
        <f t="shared" si="32"/>
        <v>0</v>
      </c>
      <c r="S220" s="148">
        <v>0</v>
      </c>
      <c r="T220" s="149">
        <f t="shared" si="33"/>
        <v>0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150" t="s">
        <v>118</v>
      </c>
      <c r="AT220" s="150" t="s">
        <v>114</v>
      </c>
      <c r="AU220" s="150" t="s">
        <v>119</v>
      </c>
      <c r="AY220" s="14" t="s">
        <v>112</v>
      </c>
      <c r="BE220" s="151">
        <f t="shared" si="34"/>
        <v>0</v>
      </c>
      <c r="BF220" s="151">
        <f t="shared" si="35"/>
        <v>0</v>
      </c>
      <c r="BG220" s="151">
        <f t="shared" si="36"/>
        <v>0</v>
      </c>
      <c r="BH220" s="151">
        <f t="shared" si="37"/>
        <v>0</v>
      </c>
      <c r="BI220" s="151">
        <f t="shared" si="38"/>
        <v>0</v>
      </c>
      <c r="BJ220" s="14" t="s">
        <v>119</v>
      </c>
      <c r="BK220" s="151">
        <f t="shared" si="39"/>
        <v>0</v>
      </c>
      <c r="BL220" s="14" t="s">
        <v>118</v>
      </c>
      <c r="BM220" s="150" t="s">
        <v>493</v>
      </c>
    </row>
    <row r="221" spans="1:65" s="2" customFormat="1" ht="24.15" customHeight="1">
      <c r="A221" s="29"/>
      <c r="B221" s="137"/>
      <c r="C221" s="138" t="s">
        <v>494</v>
      </c>
      <c r="D221" s="138" t="s">
        <v>114</v>
      </c>
      <c r="E221" s="139" t="s">
        <v>495</v>
      </c>
      <c r="F221" s="140" t="s">
        <v>496</v>
      </c>
      <c r="G221" s="141" t="s">
        <v>180</v>
      </c>
      <c r="H221" s="142">
        <v>3224.9250000000002</v>
      </c>
      <c r="I221" s="143"/>
      <c r="J221" s="144">
        <f t="shared" si="30"/>
        <v>0</v>
      </c>
      <c r="K221" s="145"/>
      <c r="L221" s="30"/>
      <c r="M221" s="146" t="s">
        <v>1</v>
      </c>
      <c r="N221" s="147" t="s">
        <v>41</v>
      </c>
      <c r="O221" s="55"/>
      <c r="P221" s="148">
        <f t="shared" si="31"/>
        <v>0</v>
      </c>
      <c r="Q221" s="148">
        <v>0</v>
      </c>
      <c r="R221" s="148">
        <f t="shared" si="32"/>
        <v>0</v>
      </c>
      <c r="S221" s="148">
        <v>0</v>
      </c>
      <c r="T221" s="149">
        <f t="shared" si="33"/>
        <v>0</v>
      </c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R221" s="150" t="s">
        <v>118</v>
      </c>
      <c r="AT221" s="150" t="s">
        <v>114</v>
      </c>
      <c r="AU221" s="150" t="s">
        <v>119</v>
      </c>
      <c r="AY221" s="14" t="s">
        <v>112</v>
      </c>
      <c r="BE221" s="151">
        <f t="shared" si="34"/>
        <v>0</v>
      </c>
      <c r="BF221" s="151">
        <f t="shared" si="35"/>
        <v>0</v>
      </c>
      <c r="BG221" s="151">
        <f t="shared" si="36"/>
        <v>0</v>
      </c>
      <c r="BH221" s="151">
        <f t="shared" si="37"/>
        <v>0</v>
      </c>
      <c r="BI221" s="151">
        <f t="shared" si="38"/>
        <v>0</v>
      </c>
      <c r="BJ221" s="14" t="s">
        <v>119</v>
      </c>
      <c r="BK221" s="151">
        <f t="shared" si="39"/>
        <v>0</v>
      </c>
      <c r="BL221" s="14" t="s">
        <v>118</v>
      </c>
      <c r="BM221" s="150" t="s">
        <v>497</v>
      </c>
    </row>
    <row r="222" spans="1:65" s="2" customFormat="1" ht="24.15" customHeight="1">
      <c r="A222" s="29"/>
      <c r="B222" s="137"/>
      <c r="C222" s="138" t="s">
        <v>498</v>
      </c>
      <c r="D222" s="138" t="s">
        <v>114</v>
      </c>
      <c r="E222" s="139" t="s">
        <v>499</v>
      </c>
      <c r="F222" s="140" t="s">
        <v>500</v>
      </c>
      <c r="G222" s="141" t="s">
        <v>180</v>
      </c>
      <c r="H222" s="142">
        <v>358.32499999999999</v>
      </c>
      <c r="I222" s="143"/>
      <c r="J222" s="144">
        <f t="shared" si="30"/>
        <v>0</v>
      </c>
      <c r="K222" s="145"/>
      <c r="L222" s="30"/>
      <c r="M222" s="146" t="s">
        <v>1</v>
      </c>
      <c r="N222" s="147" t="s">
        <v>41</v>
      </c>
      <c r="O222" s="55"/>
      <c r="P222" s="148">
        <f t="shared" si="31"/>
        <v>0</v>
      </c>
      <c r="Q222" s="148">
        <v>0</v>
      </c>
      <c r="R222" s="148">
        <f t="shared" si="32"/>
        <v>0</v>
      </c>
      <c r="S222" s="148">
        <v>0</v>
      </c>
      <c r="T222" s="149">
        <f t="shared" si="33"/>
        <v>0</v>
      </c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R222" s="150" t="s">
        <v>118</v>
      </c>
      <c r="AT222" s="150" t="s">
        <v>114</v>
      </c>
      <c r="AU222" s="150" t="s">
        <v>119</v>
      </c>
      <c r="AY222" s="14" t="s">
        <v>112</v>
      </c>
      <c r="BE222" s="151">
        <f t="shared" si="34"/>
        <v>0</v>
      </c>
      <c r="BF222" s="151">
        <f t="shared" si="35"/>
        <v>0</v>
      </c>
      <c r="BG222" s="151">
        <f t="shared" si="36"/>
        <v>0</v>
      </c>
      <c r="BH222" s="151">
        <f t="shared" si="37"/>
        <v>0</v>
      </c>
      <c r="BI222" s="151">
        <f t="shared" si="38"/>
        <v>0</v>
      </c>
      <c r="BJ222" s="14" t="s">
        <v>119</v>
      </c>
      <c r="BK222" s="151">
        <f t="shared" si="39"/>
        <v>0</v>
      </c>
      <c r="BL222" s="14" t="s">
        <v>118</v>
      </c>
      <c r="BM222" s="150" t="s">
        <v>501</v>
      </c>
    </row>
    <row r="223" spans="1:65" s="2" customFormat="1" ht="24.15" customHeight="1">
      <c r="A223" s="29"/>
      <c r="B223" s="137"/>
      <c r="C223" s="138" t="s">
        <v>502</v>
      </c>
      <c r="D223" s="138" t="s">
        <v>114</v>
      </c>
      <c r="E223" s="139" t="s">
        <v>503</v>
      </c>
      <c r="F223" s="140" t="s">
        <v>504</v>
      </c>
      <c r="G223" s="141" t="s">
        <v>180</v>
      </c>
      <c r="H223" s="142">
        <v>224.31899999999999</v>
      </c>
      <c r="I223" s="143"/>
      <c r="J223" s="144">
        <f t="shared" si="30"/>
        <v>0</v>
      </c>
      <c r="K223" s="145"/>
      <c r="L223" s="30"/>
      <c r="M223" s="146" t="s">
        <v>1</v>
      </c>
      <c r="N223" s="147" t="s">
        <v>41</v>
      </c>
      <c r="O223" s="55"/>
      <c r="P223" s="148">
        <f t="shared" si="31"/>
        <v>0</v>
      </c>
      <c r="Q223" s="148">
        <v>0</v>
      </c>
      <c r="R223" s="148">
        <f t="shared" si="32"/>
        <v>0</v>
      </c>
      <c r="S223" s="148">
        <v>0</v>
      </c>
      <c r="T223" s="149">
        <f t="shared" si="33"/>
        <v>0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150" t="s">
        <v>118</v>
      </c>
      <c r="AT223" s="150" t="s">
        <v>114</v>
      </c>
      <c r="AU223" s="150" t="s">
        <v>119</v>
      </c>
      <c r="AY223" s="14" t="s">
        <v>112</v>
      </c>
      <c r="BE223" s="151">
        <f t="shared" si="34"/>
        <v>0</v>
      </c>
      <c r="BF223" s="151">
        <f t="shared" si="35"/>
        <v>0</v>
      </c>
      <c r="BG223" s="151">
        <f t="shared" si="36"/>
        <v>0</v>
      </c>
      <c r="BH223" s="151">
        <f t="shared" si="37"/>
        <v>0</v>
      </c>
      <c r="BI223" s="151">
        <f t="shared" si="38"/>
        <v>0</v>
      </c>
      <c r="BJ223" s="14" t="s">
        <v>119</v>
      </c>
      <c r="BK223" s="151">
        <f t="shared" si="39"/>
        <v>0</v>
      </c>
      <c r="BL223" s="14" t="s">
        <v>118</v>
      </c>
      <c r="BM223" s="150" t="s">
        <v>505</v>
      </c>
    </row>
    <row r="224" spans="1:65" s="2" customFormat="1" ht="24.15" customHeight="1">
      <c r="A224" s="29"/>
      <c r="B224" s="137"/>
      <c r="C224" s="138" t="s">
        <v>506</v>
      </c>
      <c r="D224" s="138" t="s">
        <v>114</v>
      </c>
      <c r="E224" s="139" t="s">
        <v>507</v>
      </c>
      <c r="F224" s="140" t="s">
        <v>508</v>
      </c>
      <c r="G224" s="141" t="s">
        <v>180</v>
      </c>
      <c r="H224" s="142">
        <v>134.006</v>
      </c>
      <c r="I224" s="143"/>
      <c r="J224" s="144">
        <f t="shared" si="30"/>
        <v>0</v>
      </c>
      <c r="K224" s="145"/>
      <c r="L224" s="30"/>
      <c r="M224" s="146" t="s">
        <v>1</v>
      </c>
      <c r="N224" s="147" t="s">
        <v>41</v>
      </c>
      <c r="O224" s="55"/>
      <c r="P224" s="148">
        <f t="shared" si="31"/>
        <v>0</v>
      </c>
      <c r="Q224" s="148">
        <v>0</v>
      </c>
      <c r="R224" s="148">
        <f t="shared" si="32"/>
        <v>0</v>
      </c>
      <c r="S224" s="148">
        <v>0</v>
      </c>
      <c r="T224" s="149">
        <f t="shared" si="33"/>
        <v>0</v>
      </c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R224" s="150" t="s">
        <v>118</v>
      </c>
      <c r="AT224" s="150" t="s">
        <v>114</v>
      </c>
      <c r="AU224" s="150" t="s">
        <v>119</v>
      </c>
      <c r="AY224" s="14" t="s">
        <v>112</v>
      </c>
      <c r="BE224" s="151">
        <f t="shared" si="34"/>
        <v>0</v>
      </c>
      <c r="BF224" s="151">
        <f t="shared" si="35"/>
        <v>0</v>
      </c>
      <c r="BG224" s="151">
        <f t="shared" si="36"/>
        <v>0</v>
      </c>
      <c r="BH224" s="151">
        <f t="shared" si="37"/>
        <v>0</v>
      </c>
      <c r="BI224" s="151">
        <f t="shared" si="38"/>
        <v>0</v>
      </c>
      <c r="BJ224" s="14" t="s">
        <v>119</v>
      </c>
      <c r="BK224" s="151">
        <f t="shared" si="39"/>
        <v>0</v>
      </c>
      <c r="BL224" s="14" t="s">
        <v>118</v>
      </c>
      <c r="BM224" s="150" t="s">
        <v>509</v>
      </c>
    </row>
    <row r="225" spans="1:65" s="12" customFormat="1" ht="22.75" customHeight="1">
      <c r="B225" s="124"/>
      <c r="D225" s="125" t="s">
        <v>74</v>
      </c>
      <c r="E225" s="135" t="s">
        <v>510</v>
      </c>
      <c r="F225" s="135" t="s">
        <v>511</v>
      </c>
      <c r="I225" s="127"/>
      <c r="J225" s="136">
        <f>BK225</f>
        <v>0</v>
      </c>
      <c r="L225" s="124"/>
      <c r="M225" s="129"/>
      <c r="N225" s="130"/>
      <c r="O225" s="130"/>
      <c r="P225" s="131">
        <f>P226</f>
        <v>0</v>
      </c>
      <c r="Q225" s="130"/>
      <c r="R225" s="131">
        <f>R226</f>
        <v>0</v>
      </c>
      <c r="S225" s="130"/>
      <c r="T225" s="132">
        <f>T226</f>
        <v>0</v>
      </c>
      <c r="AR225" s="125" t="s">
        <v>81</v>
      </c>
      <c r="AT225" s="133" t="s">
        <v>74</v>
      </c>
      <c r="AU225" s="133" t="s">
        <v>81</v>
      </c>
      <c r="AY225" s="125" t="s">
        <v>112</v>
      </c>
      <c r="BK225" s="134">
        <f>BK226</f>
        <v>0</v>
      </c>
    </row>
    <row r="226" spans="1:65" s="2" customFormat="1" ht="24.15" customHeight="1">
      <c r="A226" s="29"/>
      <c r="B226" s="137"/>
      <c r="C226" s="138" t="s">
        <v>512</v>
      </c>
      <c r="D226" s="138" t="s">
        <v>114</v>
      </c>
      <c r="E226" s="139" t="s">
        <v>513</v>
      </c>
      <c r="F226" s="140" t="s">
        <v>514</v>
      </c>
      <c r="G226" s="141" t="s">
        <v>180</v>
      </c>
      <c r="H226" s="142">
        <v>1553.2159999999999</v>
      </c>
      <c r="I226" s="143"/>
      <c r="J226" s="144">
        <f>ROUND(I226*H226,2)</f>
        <v>0</v>
      </c>
      <c r="K226" s="145"/>
      <c r="L226" s="30"/>
      <c r="M226" s="163" t="s">
        <v>1</v>
      </c>
      <c r="N226" s="164" t="s">
        <v>41</v>
      </c>
      <c r="O226" s="165"/>
      <c r="P226" s="166">
        <f>O226*H226</f>
        <v>0</v>
      </c>
      <c r="Q226" s="166">
        <v>0</v>
      </c>
      <c r="R226" s="166">
        <f>Q226*H226</f>
        <v>0</v>
      </c>
      <c r="S226" s="166">
        <v>0</v>
      </c>
      <c r="T226" s="167">
        <f>S226*H226</f>
        <v>0</v>
      </c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R226" s="150" t="s">
        <v>118</v>
      </c>
      <c r="AT226" s="150" t="s">
        <v>114</v>
      </c>
      <c r="AU226" s="150" t="s">
        <v>119</v>
      </c>
      <c r="AY226" s="14" t="s">
        <v>112</v>
      </c>
      <c r="BE226" s="151">
        <f>IF(N226="základná",J226,0)</f>
        <v>0</v>
      </c>
      <c r="BF226" s="151">
        <f>IF(N226="znížená",J226,0)</f>
        <v>0</v>
      </c>
      <c r="BG226" s="151">
        <f>IF(N226="zákl. prenesená",J226,0)</f>
        <v>0</v>
      </c>
      <c r="BH226" s="151">
        <f>IF(N226="zníž. prenesená",J226,0)</f>
        <v>0</v>
      </c>
      <c r="BI226" s="151">
        <f>IF(N226="nulová",J226,0)</f>
        <v>0</v>
      </c>
      <c r="BJ226" s="14" t="s">
        <v>119</v>
      </c>
      <c r="BK226" s="151">
        <f>ROUND(I226*H226,2)</f>
        <v>0</v>
      </c>
      <c r="BL226" s="14" t="s">
        <v>118</v>
      </c>
      <c r="BM226" s="150" t="s">
        <v>515</v>
      </c>
    </row>
    <row r="227" spans="1:65" s="2" customFormat="1" ht="7" customHeight="1">
      <c r="A227" s="29"/>
      <c r="B227" s="44"/>
      <c r="C227" s="45"/>
      <c r="D227" s="45"/>
      <c r="E227" s="45"/>
      <c r="F227" s="45"/>
      <c r="G227" s="45"/>
      <c r="H227" s="45"/>
      <c r="I227" s="45"/>
      <c r="J227" s="45"/>
      <c r="K227" s="45"/>
      <c r="L227" s="30"/>
      <c r="M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</row>
    <row r="228" spans="1:65" ht="10"/>
    <row r="229" spans="1:65" ht="10"/>
    <row r="230" spans="1:65" ht="10"/>
  </sheetData>
  <autoFilter ref="C120:K226"/>
  <mergeCells count="9">
    <mergeCell ref="E84:H84"/>
    <mergeCell ref="E111:H111"/>
    <mergeCell ref="E113:H113"/>
    <mergeCell ref="L2:V2"/>
    <mergeCell ref="E7:H7"/>
    <mergeCell ref="E9:H9"/>
    <mergeCell ref="E18:H18"/>
    <mergeCell ref="E27:H27"/>
    <mergeCell ref="E82:H82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4</vt:i4>
      </vt:variant>
    </vt:vector>
  </HeadingPairs>
  <TitlesOfParts>
    <vt:vector size="5" baseType="lpstr">
      <vt:lpstr>SO-201, SO-202</vt:lpstr>
      <vt:lpstr>'Rekapitulácia stavby'!Názvy_tlače</vt:lpstr>
      <vt:lpstr>'SO-201, SO-202'!Názvy_tlače</vt:lpstr>
      <vt:lpstr>'Rekapitulácia stavby'!Oblasť_tlače</vt:lpstr>
      <vt:lpstr>'SO-201, SO-202'!Oblasť_tlače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LAPTOP-TE96VMFT\Fialka</dc:creator>
  <cp:lastModifiedBy>HP</cp:lastModifiedBy>
  <cp:lastPrinted>2020-12-14T21:22:14Z</cp:lastPrinted>
  <dcterms:created xsi:type="dcterms:W3CDTF">2020-12-14T21:19:34Z</dcterms:created>
  <dcterms:modified xsi:type="dcterms:W3CDTF">2020-12-14T21:22:18Z</dcterms:modified>
</cp:coreProperties>
</file>